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g" ContentType="image/jpeg"/>
  <Default Extension="png" ContentType="image/png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trlProps/ctrlProp4.xml" ContentType="application/vnd.ms-excel.controlproperties+xml"/>
  <Override PartName="/xl/comments1.xml" ContentType="application/vnd.openxmlformats-officedocument.spreadsheetml.comments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drawings/drawing6.xml" ContentType="application/vnd.openxmlformats-officedocument.drawing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10802" codeName="{F3310B89-0DAA-6C43-5919-0D5897632BE8}"/>
  <workbookPr codeName="ThisWorkbook" autoCompressPictures="0"/>
  <mc:AlternateContent xmlns:mc="http://schemas.openxmlformats.org/markup-compatibility/2006">
    <mc:Choice Requires="x15">
      <x15ac:absPath xmlns:x15ac="http://schemas.microsoft.com/office/spreadsheetml/2010/11/ac" url="/Users/luisvisuals/Desktop/Bupa/2026/product-review/Ecuador/GHP/final/"/>
    </mc:Choice>
  </mc:AlternateContent>
  <xr:revisionPtr revIDLastSave="0" documentId="13_ncr:1_{73763575-B672-064F-AD56-DEA95349D68D}" xr6:coauthVersionLast="47" xr6:coauthVersionMax="47" xr10:uidLastSave="{00000000-0000-0000-0000-000000000000}"/>
  <bookViews>
    <workbookView xWindow="0" yWindow="660" windowWidth="34560" windowHeight="21680" xr2:uid="{00000000-000D-0000-FFFF-FFFF00000000}"/>
  </bookViews>
  <sheets>
    <sheet name="INGRESO DE DATOS" sheetId="6" r:id="rId1"/>
    <sheet name="Global Ultimate" sheetId="21" r:id="rId2"/>
    <sheet name="Global Elite" sheetId="17" r:id="rId3"/>
    <sheet name="Global Premier" sheetId="16" r:id="rId4"/>
    <sheet name="Global Select" sheetId="18" r:id="rId5"/>
    <sheet name="Resumen Tarifas" sheetId="15" r:id="rId6"/>
    <sheet name="Tablas" sheetId="4" state="veryHidden" r:id="rId7"/>
    <sheet name="Tablas Guyanas y Santa Elena" sheetId="22" state="hidden" r:id="rId8"/>
    <sheet name="Tablas Resto de Ecuador" sheetId="23" state="hidden" r:id="rId9"/>
  </sheets>
  <functionGroups builtInGroupCount="19"/>
  <definedNames>
    <definedName name="_xlnm.Print_Area" localSheetId="2">'Global Elite'!$A$1:$G$90,'Global Elite'!$K$1:$X$46,'Global Elite'!$Z$1:$AM$46,'Global Elite'!$AO$1:$BB$58</definedName>
    <definedName name="_xlnm.Print_Area" localSheetId="3">'Global Premier'!$A$1:$G$82,'Global Premier'!$J$1:$W$51,'Global Premier'!$Y$1:$AL$51,'Global Premier'!$AN$1:$BA$51</definedName>
    <definedName name="_xlnm.Print_Area" localSheetId="4">'Global Select'!$A$1:$G$83,'Global Select'!$J$1:$W$52,'Global Select'!$Y$1:$AL$52,'Global Select'!$AN$1:$BA$52</definedName>
    <definedName name="_xlnm.Print_Area" localSheetId="1">'Global Ultimate'!$A$1:$E$84,'Global Ultimate'!$H$1:$U$46,'Global Ultimate'!$W$1:$AJ$49,'Global Ultimate'!$AL$1:$AY$46</definedName>
    <definedName name="_xlnm.Print_Area" localSheetId="5">'Resumen Tarifas'!$A$1:$F$84</definedName>
  </definedNames>
  <calcPr calcId="191028"/>
  <extLst>
    <ext xmlns:x14="http://schemas.microsoft.com/office/spreadsheetml/2009/9/main" uri="{79F54976-1DA5-4618-B147-4CDE4B953A38}">
      <x14:workbookPr defaultImageDpi="330"/>
    </ex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S4" i="4" l="1"/>
  <c r="D24" i="18"/>
  <c r="E24" i="18"/>
  <c r="F24" i="18"/>
  <c r="G24" i="18"/>
  <c r="C24" i="18"/>
  <c r="D24" i="16"/>
  <c r="E24" i="16"/>
  <c r="F24" i="16"/>
  <c r="G24" i="16"/>
  <c r="C24" i="16"/>
  <c r="P40" i="6"/>
  <c r="O40" i="6"/>
  <c r="V61" i="6"/>
  <c r="W61" i="6"/>
  <c r="X61" i="6"/>
  <c r="Y61" i="6"/>
  <c r="W49" i="6"/>
  <c r="V49" i="6"/>
  <c r="U49" i="6"/>
  <c r="V57" i="6"/>
  <c r="W57" i="6"/>
  <c r="X57" i="6"/>
  <c r="Y57" i="6"/>
  <c r="U57" i="6"/>
  <c r="U61" i="6"/>
  <c r="W53" i="6"/>
  <c r="V53" i="6"/>
  <c r="U53" i="6"/>
  <c r="R40" i="6"/>
  <c r="Q40" i="6"/>
  <c r="C17" i="15"/>
  <c r="C17" i="18"/>
  <c r="C17" i="16"/>
  <c r="C17" i="17"/>
  <c r="C17" i="21"/>
  <c r="W21" i="6"/>
  <c r="D7" i="21" s="1"/>
  <c r="G7" i="17" l="1"/>
  <c r="G7" i="16"/>
  <c r="G7" i="18"/>
  <c r="F7" i="15"/>
  <c r="A49" i="17"/>
  <c r="A46" i="18" l="1"/>
  <c r="A59" i="18"/>
  <c r="A72" i="18" s="1"/>
  <c r="A45" i="16"/>
  <c r="A58" i="16"/>
  <c r="A71" i="16" s="1"/>
  <c r="A63" i="17"/>
  <c r="A77" i="17" s="1"/>
  <c r="A46" i="21" l="1"/>
  <c r="A59" i="21" s="1"/>
  <c r="A72" i="21" s="1"/>
  <c r="I157" i="4"/>
  <c r="J157" i="4"/>
  <c r="K157" i="4"/>
  <c r="L157" i="4"/>
  <c r="M157" i="4"/>
  <c r="I158" i="4"/>
  <c r="J158" i="4"/>
  <c r="K158" i="4"/>
  <c r="L158" i="4"/>
  <c r="M158" i="4"/>
  <c r="I159" i="4"/>
  <c r="J159" i="4"/>
  <c r="K159" i="4"/>
  <c r="L159" i="4"/>
  <c r="M159" i="4"/>
  <c r="I160" i="4"/>
  <c r="J160" i="4"/>
  <c r="K160" i="4"/>
  <c r="L160" i="4"/>
  <c r="M160" i="4"/>
  <c r="I161" i="4"/>
  <c r="J161" i="4"/>
  <c r="K161" i="4"/>
  <c r="L161" i="4"/>
  <c r="M161" i="4"/>
  <c r="I162" i="4"/>
  <c r="J162" i="4"/>
  <c r="K162" i="4"/>
  <c r="L162" i="4"/>
  <c r="M162" i="4"/>
  <c r="I163" i="4"/>
  <c r="J163" i="4"/>
  <c r="K163" i="4"/>
  <c r="L163" i="4"/>
  <c r="M163" i="4"/>
  <c r="I164" i="4"/>
  <c r="J164" i="4"/>
  <c r="K164" i="4"/>
  <c r="L164" i="4"/>
  <c r="M164" i="4"/>
  <c r="I165" i="4"/>
  <c r="J165" i="4"/>
  <c r="K165" i="4"/>
  <c r="L165" i="4"/>
  <c r="M165" i="4"/>
  <c r="I166" i="4"/>
  <c r="J166" i="4"/>
  <c r="K166" i="4"/>
  <c r="L166" i="4"/>
  <c r="M166" i="4"/>
  <c r="I167" i="4"/>
  <c r="J167" i="4"/>
  <c r="K167" i="4"/>
  <c r="L167" i="4"/>
  <c r="M167" i="4"/>
  <c r="I168" i="4"/>
  <c r="J168" i="4"/>
  <c r="K168" i="4"/>
  <c r="L168" i="4"/>
  <c r="M168" i="4"/>
  <c r="I169" i="4"/>
  <c r="J169" i="4"/>
  <c r="K169" i="4"/>
  <c r="L169" i="4"/>
  <c r="M169" i="4"/>
  <c r="I170" i="4"/>
  <c r="J170" i="4"/>
  <c r="K170" i="4"/>
  <c r="L170" i="4"/>
  <c r="M170" i="4"/>
  <c r="I171" i="4"/>
  <c r="J171" i="4"/>
  <c r="K171" i="4"/>
  <c r="L171" i="4"/>
  <c r="M171" i="4"/>
  <c r="I172" i="4"/>
  <c r="J172" i="4"/>
  <c r="K172" i="4"/>
  <c r="L172" i="4"/>
  <c r="M172" i="4"/>
  <c r="I173" i="4"/>
  <c r="J173" i="4"/>
  <c r="K173" i="4"/>
  <c r="L173" i="4"/>
  <c r="M173" i="4"/>
  <c r="I174" i="4"/>
  <c r="J174" i="4"/>
  <c r="K174" i="4"/>
  <c r="L174" i="4"/>
  <c r="M174" i="4"/>
  <c r="I175" i="4"/>
  <c r="J175" i="4"/>
  <c r="K175" i="4"/>
  <c r="L175" i="4"/>
  <c r="M175" i="4"/>
  <c r="I176" i="4"/>
  <c r="J176" i="4"/>
  <c r="K176" i="4"/>
  <c r="L176" i="4"/>
  <c r="M176" i="4"/>
  <c r="I177" i="4"/>
  <c r="J177" i="4"/>
  <c r="K177" i="4"/>
  <c r="L177" i="4"/>
  <c r="M177" i="4"/>
  <c r="I178" i="4"/>
  <c r="J178" i="4"/>
  <c r="K178" i="4"/>
  <c r="L178" i="4"/>
  <c r="M178" i="4"/>
  <c r="I179" i="4"/>
  <c r="J179" i="4"/>
  <c r="K179" i="4"/>
  <c r="L179" i="4"/>
  <c r="M179" i="4"/>
  <c r="I180" i="4"/>
  <c r="J180" i="4"/>
  <c r="K180" i="4"/>
  <c r="L180" i="4"/>
  <c r="M180" i="4"/>
  <c r="I181" i="4"/>
  <c r="J181" i="4"/>
  <c r="K181" i="4"/>
  <c r="L181" i="4"/>
  <c r="M181" i="4"/>
  <c r="I182" i="4"/>
  <c r="J182" i="4"/>
  <c r="K182" i="4"/>
  <c r="L182" i="4"/>
  <c r="M182" i="4"/>
  <c r="I183" i="4"/>
  <c r="J183" i="4"/>
  <c r="K183" i="4"/>
  <c r="L183" i="4"/>
  <c r="M183" i="4"/>
  <c r="I184" i="4"/>
  <c r="J184" i="4"/>
  <c r="K184" i="4"/>
  <c r="L184" i="4"/>
  <c r="M184" i="4"/>
  <c r="I185" i="4"/>
  <c r="J185" i="4"/>
  <c r="K185" i="4"/>
  <c r="L185" i="4"/>
  <c r="M185" i="4"/>
  <c r="I186" i="4"/>
  <c r="J186" i="4"/>
  <c r="K186" i="4"/>
  <c r="L186" i="4"/>
  <c r="M186" i="4"/>
  <c r="I187" i="4"/>
  <c r="J187" i="4"/>
  <c r="K187" i="4"/>
  <c r="L187" i="4"/>
  <c r="M187" i="4"/>
  <c r="I188" i="4"/>
  <c r="J188" i="4"/>
  <c r="K188" i="4"/>
  <c r="L188" i="4"/>
  <c r="M188" i="4"/>
  <c r="I189" i="4"/>
  <c r="J189" i="4"/>
  <c r="K189" i="4"/>
  <c r="L189" i="4"/>
  <c r="M189" i="4"/>
  <c r="I190" i="4"/>
  <c r="J190" i="4"/>
  <c r="K190" i="4"/>
  <c r="L190" i="4"/>
  <c r="M190" i="4"/>
  <c r="I191" i="4"/>
  <c r="J191" i="4"/>
  <c r="K191" i="4"/>
  <c r="L191" i="4"/>
  <c r="M191" i="4"/>
  <c r="I192" i="4"/>
  <c r="J192" i="4"/>
  <c r="K192" i="4"/>
  <c r="L192" i="4"/>
  <c r="M192" i="4"/>
  <c r="I193" i="4"/>
  <c r="J193" i="4"/>
  <c r="K193" i="4"/>
  <c r="L193" i="4"/>
  <c r="M193" i="4"/>
  <c r="I194" i="4"/>
  <c r="J194" i="4"/>
  <c r="K194" i="4"/>
  <c r="L194" i="4"/>
  <c r="M194" i="4"/>
  <c r="I195" i="4"/>
  <c r="J195" i="4"/>
  <c r="K195" i="4"/>
  <c r="L195" i="4"/>
  <c r="M195" i="4"/>
  <c r="I196" i="4"/>
  <c r="J196" i="4"/>
  <c r="K196" i="4"/>
  <c r="L196" i="4"/>
  <c r="M196" i="4"/>
  <c r="I197" i="4"/>
  <c r="J197" i="4"/>
  <c r="K197" i="4"/>
  <c r="L197" i="4"/>
  <c r="M197" i="4"/>
  <c r="I198" i="4"/>
  <c r="J198" i="4"/>
  <c r="K198" i="4"/>
  <c r="L198" i="4"/>
  <c r="M198" i="4"/>
  <c r="I199" i="4"/>
  <c r="J199" i="4"/>
  <c r="K199" i="4"/>
  <c r="L199" i="4"/>
  <c r="M199" i="4"/>
  <c r="I200" i="4"/>
  <c r="J200" i="4"/>
  <c r="K200" i="4"/>
  <c r="L200" i="4"/>
  <c r="M200" i="4"/>
  <c r="I201" i="4"/>
  <c r="J201" i="4"/>
  <c r="K201" i="4"/>
  <c r="L201" i="4"/>
  <c r="M201" i="4"/>
  <c r="I202" i="4"/>
  <c r="J202" i="4"/>
  <c r="K202" i="4"/>
  <c r="L202" i="4"/>
  <c r="M202" i="4"/>
  <c r="I203" i="4"/>
  <c r="J203" i="4"/>
  <c r="K203" i="4"/>
  <c r="L203" i="4"/>
  <c r="M203" i="4"/>
  <c r="I204" i="4"/>
  <c r="J204" i="4"/>
  <c r="K204" i="4"/>
  <c r="L204" i="4"/>
  <c r="M204" i="4"/>
  <c r="I205" i="4"/>
  <c r="J205" i="4"/>
  <c r="K205" i="4"/>
  <c r="L205" i="4"/>
  <c r="M205" i="4"/>
  <c r="I206" i="4"/>
  <c r="J206" i="4"/>
  <c r="K206" i="4"/>
  <c r="L206" i="4"/>
  <c r="M206" i="4"/>
  <c r="I207" i="4"/>
  <c r="J207" i="4"/>
  <c r="K207" i="4"/>
  <c r="L207" i="4"/>
  <c r="M207" i="4"/>
  <c r="I208" i="4"/>
  <c r="J208" i="4"/>
  <c r="K208" i="4"/>
  <c r="L208" i="4"/>
  <c r="M208" i="4"/>
  <c r="I209" i="4"/>
  <c r="J209" i="4"/>
  <c r="K209" i="4"/>
  <c r="L209" i="4"/>
  <c r="M209" i="4"/>
  <c r="I210" i="4"/>
  <c r="J210" i="4"/>
  <c r="K210" i="4"/>
  <c r="L210" i="4"/>
  <c r="M210" i="4"/>
  <c r="I211" i="4"/>
  <c r="J211" i="4"/>
  <c r="K211" i="4"/>
  <c r="L211" i="4"/>
  <c r="M211" i="4"/>
  <c r="I212" i="4"/>
  <c r="J212" i="4"/>
  <c r="K212" i="4"/>
  <c r="L212" i="4"/>
  <c r="M212" i="4"/>
  <c r="I213" i="4"/>
  <c r="J213" i="4"/>
  <c r="K213" i="4"/>
  <c r="L213" i="4"/>
  <c r="M213" i="4"/>
  <c r="I214" i="4"/>
  <c r="J214" i="4"/>
  <c r="K214" i="4"/>
  <c r="L214" i="4"/>
  <c r="M214" i="4"/>
  <c r="I215" i="4"/>
  <c r="J215" i="4"/>
  <c r="K215" i="4"/>
  <c r="L215" i="4"/>
  <c r="M215" i="4"/>
  <c r="I216" i="4"/>
  <c r="J216" i="4"/>
  <c r="K216" i="4"/>
  <c r="L216" i="4"/>
  <c r="M216" i="4"/>
  <c r="I217" i="4"/>
  <c r="J217" i="4"/>
  <c r="K217" i="4"/>
  <c r="L217" i="4"/>
  <c r="M217" i="4"/>
  <c r="I218" i="4"/>
  <c r="J218" i="4"/>
  <c r="K218" i="4"/>
  <c r="L218" i="4"/>
  <c r="M218" i="4"/>
  <c r="I219" i="4"/>
  <c r="J219" i="4"/>
  <c r="K219" i="4"/>
  <c r="L219" i="4"/>
  <c r="M219" i="4"/>
  <c r="I220" i="4"/>
  <c r="J220" i="4"/>
  <c r="K220" i="4"/>
  <c r="L220" i="4"/>
  <c r="M220" i="4"/>
  <c r="I221" i="4"/>
  <c r="J221" i="4"/>
  <c r="K221" i="4"/>
  <c r="L221" i="4"/>
  <c r="M221" i="4"/>
  <c r="I222" i="4"/>
  <c r="J222" i="4"/>
  <c r="K222" i="4"/>
  <c r="L222" i="4"/>
  <c r="M222" i="4"/>
  <c r="I223" i="4"/>
  <c r="J223" i="4"/>
  <c r="K223" i="4"/>
  <c r="L223" i="4"/>
  <c r="M223" i="4"/>
  <c r="I224" i="4"/>
  <c r="J224" i="4"/>
  <c r="K224" i="4"/>
  <c r="L224" i="4"/>
  <c r="M224" i="4"/>
  <c r="I225" i="4"/>
  <c r="J225" i="4"/>
  <c r="K225" i="4"/>
  <c r="L225" i="4"/>
  <c r="M225" i="4"/>
  <c r="J156" i="4"/>
  <c r="K156" i="4"/>
  <c r="L156" i="4"/>
  <c r="M156" i="4"/>
  <c r="I82" i="4"/>
  <c r="J82" i="4"/>
  <c r="K82" i="4"/>
  <c r="L82" i="4"/>
  <c r="M82" i="4"/>
  <c r="I83" i="4"/>
  <c r="J83" i="4"/>
  <c r="K83" i="4"/>
  <c r="L83" i="4"/>
  <c r="M83" i="4"/>
  <c r="I84" i="4"/>
  <c r="J84" i="4"/>
  <c r="K84" i="4"/>
  <c r="L84" i="4"/>
  <c r="M84" i="4"/>
  <c r="I85" i="4"/>
  <c r="J85" i="4"/>
  <c r="K85" i="4"/>
  <c r="L85" i="4"/>
  <c r="M85" i="4"/>
  <c r="I86" i="4"/>
  <c r="J86" i="4"/>
  <c r="K86" i="4"/>
  <c r="L86" i="4"/>
  <c r="M86" i="4"/>
  <c r="I87" i="4"/>
  <c r="J87" i="4"/>
  <c r="K87" i="4"/>
  <c r="L87" i="4"/>
  <c r="M87" i="4"/>
  <c r="I88" i="4"/>
  <c r="J88" i="4"/>
  <c r="K88" i="4"/>
  <c r="L88" i="4"/>
  <c r="M88" i="4"/>
  <c r="I89" i="4"/>
  <c r="J89" i="4"/>
  <c r="K89" i="4"/>
  <c r="L89" i="4"/>
  <c r="M89" i="4"/>
  <c r="I90" i="4"/>
  <c r="J90" i="4"/>
  <c r="K90" i="4"/>
  <c r="L90" i="4"/>
  <c r="M90" i="4"/>
  <c r="I91" i="4"/>
  <c r="J91" i="4"/>
  <c r="K91" i="4"/>
  <c r="L91" i="4"/>
  <c r="M91" i="4"/>
  <c r="I92" i="4"/>
  <c r="J92" i="4"/>
  <c r="K92" i="4"/>
  <c r="L92" i="4"/>
  <c r="M92" i="4"/>
  <c r="I93" i="4"/>
  <c r="J93" i="4"/>
  <c r="K93" i="4"/>
  <c r="L93" i="4"/>
  <c r="M93" i="4"/>
  <c r="I94" i="4"/>
  <c r="J94" i="4"/>
  <c r="K94" i="4"/>
  <c r="L94" i="4"/>
  <c r="M94" i="4"/>
  <c r="I95" i="4"/>
  <c r="J95" i="4"/>
  <c r="K95" i="4"/>
  <c r="L95" i="4"/>
  <c r="M95" i="4"/>
  <c r="I96" i="4"/>
  <c r="J96" i="4"/>
  <c r="K96" i="4"/>
  <c r="L96" i="4"/>
  <c r="M96" i="4"/>
  <c r="I97" i="4"/>
  <c r="J97" i="4"/>
  <c r="K97" i="4"/>
  <c r="L97" i="4"/>
  <c r="M97" i="4"/>
  <c r="I98" i="4"/>
  <c r="J98" i="4"/>
  <c r="K98" i="4"/>
  <c r="L98" i="4"/>
  <c r="M98" i="4"/>
  <c r="I99" i="4"/>
  <c r="J99" i="4"/>
  <c r="K99" i="4"/>
  <c r="L99" i="4"/>
  <c r="M99" i="4"/>
  <c r="I100" i="4"/>
  <c r="J100" i="4"/>
  <c r="K100" i="4"/>
  <c r="L100" i="4"/>
  <c r="M100" i="4"/>
  <c r="I101" i="4"/>
  <c r="J101" i="4"/>
  <c r="K101" i="4"/>
  <c r="L101" i="4"/>
  <c r="M101" i="4"/>
  <c r="I102" i="4"/>
  <c r="J102" i="4"/>
  <c r="K102" i="4"/>
  <c r="L102" i="4"/>
  <c r="M102" i="4"/>
  <c r="I103" i="4"/>
  <c r="J103" i="4"/>
  <c r="K103" i="4"/>
  <c r="L103" i="4"/>
  <c r="M103" i="4"/>
  <c r="I104" i="4"/>
  <c r="J104" i="4"/>
  <c r="K104" i="4"/>
  <c r="L104" i="4"/>
  <c r="M104" i="4"/>
  <c r="I105" i="4"/>
  <c r="J105" i="4"/>
  <c r="K105" i="4"/>
  <c r="L105" i="4"/>
  <c r="M105" i="4"/>
  <c r="I106" i="4"/>
  <c r="J106" i="4"/>
  <c r="K106" i="4"/>
  <c r="L106" i="4"/>
  <c r="M106" i="4"/>
  <c r="I107" i="4"/>
  <c r="J107" i="4"/>
  <c r="K107" i="4"/>
  <c r="L107" i="4"/>
  <c r="M107" i="4"/>
  <c r="I108" i="4"/>
  <c r="J108" i="4"/>
  <c r="K108" i="4"/>
  <c r="L108" i="4"/>
  <c r="M108" i="4"/>
  <c r="I109" i="4"/>
  <c r="J109" i="4"/>
  <c r="K109" i="4"/>
  <c r="L109" i="4"/>
  <c r="M109" i="4"/>
  <c r="I110" i="4"/>
  <c r="J110" i="4"/>
  <c r="K110" i="4"/>
  <c r="L110" i="4"/>
  <c r="M110" i="4"/>
  <c r="I111" i="4"/>
  <c r="J111" i="4"/>
  <c r="K111" i="4"/>
  <c r="L111" i="4"/>
  <c r="M111" i="4"/>
  <c r="I112" i="4"/>
  <c r="J112" i="4"/>
  <c r="K112" i="4"/>
  <c r="L112" i="4"/>
  <c r="M112" i="4"/>
  <c r="I113" i="4"/>
  <c r="J113" i="4"/>
  <c r="K113" i="4"/>
  <c r="L113" i="4"/>
  <c r="M113" i="4"/>
  <c r="I114" i="4"/>
  <c r="J114" i="4"/>
  <c r="K114" i="4"/>
  <c r="L114" i="4"/>
  <c r="M114" i="4"/>
  <c r="I115" i="4"/>
  <c r="J115" i="4"/>
  <c r="K115" i="4"/>
  <c r="L115" i="4"/>
  <c r="M115" i="4"/>
  <c r="I116" i="4"/>
  <c r="J116" i="4"/>
  <c r="K116" i="4"/>
  <c r="L116" i="4"/>
  <c r="M116" i="4"/>
  <c r="I117" i="4"/>
  <c r="J117" i="4"/>
  <c r="K117" i="4"/>
  <c r="L117" i="4"/>
  <c r="M117" i="4"/>
  <c r="I118" i="4"/>
  <c r="J118" i="4"/>
  <c r="K118" i="4"/>
  <c r="L118" i="4"/>
  <c r="M118" i="4"/>
  <c r="I119" i="4"/>
  <c r="J119" i="4"/>
  <c r="K119" i="4"/>
  <c r="L119" i="4"/>
  <c r="M119" i="4"/>
  <c r="I120" i="4"/>
  <c r="J120" i="4"/>
  <c r="K120" i="4"/>
  <c r="L120" i="4"/>
  <c r="M120" i="4"/>
  <c r="I121" i="4"/>
  <c r="J121" i="4"/>
  <c r="K121" i="4"/>
  <c r="L121" i="4"/>
  <c r="M121" i="4"/>
  <c r="I122" i="4"/>
  <c r="J122" i="4"/>
  <c r="K122" i="4"/>
  <c r="L122" i="4"/>
  <c r="M122" i="4"/>
  <c r="I123" i="4"/>
  <c r="J123" i="4"/>
  <c r="K123" i="4"/>
  <c r="L123" i="4"/>
  <c r="M123" i="4"/>
  <c r="I124" i="4"/>
  <c r="J124" i="4"/>
  <c r="K124" i="4"/>
  <c r="L124" i="4"/>
  <c r="M124" i="4"/>
  <c r="I125" i="4"/>
  <c r="J125" i="4"/>
  <c r="K125" i="4"/>
  <c r="L125" i="4"/>
  <c r="M125" i="4"/>
  <c r="I126" i="4"/>
  <c r="J126" i="4"/>
  <c r="K126" i="4"/>
  <c r="L126" i="4"/>
  <c r="M126" i="4"/>
  <c r="I127" i="4"/>
  <c r="J127" i="4"/>
  <c r="K127" i="4"/>
  <c r="L127" i="4"/>
  <c r="M127" i="4"/>
  <c r="I128" i="4"/>
  <c r="J128" i="4"/>
  <c r="K128" i="4"/>
  <c r="L128" i="4"/>
  <c r="M128" i="4"/>
  <c r="I129" i="4"/>
  <c r="J129" i="4"/>
  <c r="K129" i="4"/>
  <c r="L129" i="4"/>
  <c r="M129" i="4"/>
  <c r="I130" i="4"/>
  <c r="J130" i="4"/>
  <c r="K130" i="4"/>
  <c r="L130" i="4"/>
  <c r="M130" i="4"/>
  <c r="I131" i="4"/>
  <c r="J131" i="4"/>
  <c r="K131" i="4"/>
  <c r="L131" i="4"/>
  <c r="M131" i="4"/>
  <c r="I132" i="4"/>
  <c r="J132" i="4"/>
  <c r="K132" i="4"/>
  <c r="L132" i="4"/>
  <c r="M132" i="4"/>
  <c r="I133" i="4"/>
  <c r="J133" i="4"/>
  <c r="K133" i="4"/>
  <c r="L133" i="4"/>
  <c r="M133" i="4"/>
  <c r="I134" i="4"/>
  <c r="J134" i="4"/>
  <c r="K134" i="4"/>
  <c r="L134" i="4"/>
  <c r="M134" i="4"/>
  <c r="I135" i="4"/>
  <c r="J135" i="4"/>
  <c r="K135" i="4"/>
  <c r="L135" i="4"/>
  <c r="M135" i="4"/>
  <c r="I136" i="4"/>
  <c r="J136" i="4"/>
  <c r="K136" i="4"/>
  <c r="L136" i="4"/>
  <c r="M136" i="4"/>
  <c r="I137" i="4"/>
  <c r="J137" i="4"/>
  <c r="K137" i="4"/>
  <c r="L137" i="4"/>
  <c r="M137" i="4"/>
  <c r="I138" i="4"/>
  <c r="J138" i="4"/>
  <c r="K138" i="4"/>
  <c r="L138" i="4"/>
  <c r="M138" i="4"/>
  <c r="I139" i="4"/>
  <c r="J139" i="4"/>
  <c r="K139" i="4"/>
  <c r="L139" i="4"/>
  <c r="M139" i="4"/>
  <c r="I140" i="4"/>
  <c r="J140" i="4"/>
  <c r="K140" i="4"/>
  <c r="L140" i="4"/>
  <c r="M140" i="4"/>
  <c r="I141" i="4"/>
  <c r="J141" i="4"/>
  <c r="K141" i="4"/>
  <c r="L141" i="4"/>
  <c r="M141" i="4"/>
  <c r="I142" i="4"/>
  <c r="J142" i="4"/>
  <c r="K142" i="4"/>
  <c r="L142" i="4"/>
  <c r="M142" i="4"/>
  <c r="I143" i="4"/>
  <c r="J143" i="4"/>
  <c r="K143" i="4"/>
  <c r="L143" i="4"/>
  <c r="M143" i="4"/>
  <c r="I144" i="4"/>
  <c r="J144" i="4"/>
  <c r="K144" i="4"/>
  <c r="L144" i="4"/>
  <c r="M144" i="4"/>
  <c r="I145" i="4"/>
  <c r="J145" i="4"/>
  <c r="K145" i="4"/>
  <c r="L145" i="4"/>
  <c r="M145" i="4"/>
  <c r="I146" i="4"/>
  <c r="J146" i="4"/>
  <c r="K146" i="4"/>
  <c r="L146" i="4"/>
  <c r="M146" i="4"/>
  <c r="I147" i="4"/>
  <c r="J147" i="4"/>
  <c r="K147" i="4"/>
  <c r="L147" i="4"/>
  <c r="M147" i="4"/>
  <c r="I148" i="4"/>
  <c r="J148" i="4"/>
  <c r="K148" i="4"/>
  <c r="L148" i="4"/>
  <c r="M148" i="4"/>
  <c r="I149" i="4"/>
  <c r="J149" i="4"/>
  <c r="K149" i="4"/>
  <c r="L149" i="4"/>
  <c r="M149" i="4"/>
  <c r="I150" i="4"/>
  <c r="J150" i="4"/>
  <c r="K150" i="4"/>
  <c r="L150" i="4"/>
  <c r="M150" i="4"/>
  <c r="J81" i="4"/>
  <c r="K81" i="4"/>
  <c r="L81" i="4"/>
  <c r="M81" i="4"/>
  <c r="I232" i="4" l="1"/>
  <c r="J232" i="4"/>
  <c r="I233" i="4"/>
  <c r="J233" i="4"/>
  <c r="I234" i="4"/>
  <c r="J234" i="4"/>
  <c r="I235" i="4"/>
  <c r="J235" i="4"/>
  <c r="I236" i="4"/>
  <c r="J236" i="4"/>
  <c r="I237" i="4"/>
  <c r="J237" i="4"/>
  <c r="I238" i="4"/>
  <c r="J238" i="4"/>
  <c r="I239" i="4"/>
  <c r="J239" i="4"/>
  <c r="I240" i="4"/>
  <c r="J240" i="4"/>
  <c r="I241" i="4"/>
  <c r="J241" i="4"/>
  <c r="I242" i="4"/>
  <c r="J242" i="4"/>
  <c r="I243" i="4"/>
  <c r="J243" i="4"/>
  <c r="I244" i="4"/>
  <c r="J244" i="4"/>
  <c r="I245" i="4"/>
  <c r="J245" i="4"/>
  <c r="I246" i="4"/>
  <c r="J246" i="4"/>
  <c r="I247" i="4"/>
  <c r="J247" i="4"/>
  <c r="I248" i="4"/>
  <c r="J248" i="4"/>
  <c r="I249" i="4"/>
  <c r="J249" i="4"/>
  <c r="I250" i="4"/>
  <c r="J250" i="4"/>
  <c r="I251" i="4"/>
  <c r="J251" i="4"/>
  <c r="I252" i="4"/>
  <c r="J252" i="4"/>
  <c r="I253" i="4"/>
  <c r="J253" i="4"/>
  <c r="I254" i="4"/>
  <c r="J254" i="4"/>
  <c r="I255" i="4"/>
  <c r="J255" i="4"/>
  <c r="I256" i="4"/>
  <c r="J256" i="4"/>
  <c r="I257" i="4"/>
  <c r="J257" i="4"/>
  <c r="I258" i="4"/>
  <c r="J258" i="4"/>
  <c r="I259" i="4"/>
  <c r="J259" i="4"/>
  <c r="I260" i="4"/>
  <c r="J260" i="4"/>
  <c r="I261" i="4"/>
  <c r="J261" i="4"/>
  <c r="I262" i="4"/>
  <c r="J262" i="4"/>
  <c r="I263" i="4"/>
  <c r="J263" i="4"/>
  <c r="I264" i="4"/>
  <c r="J264" i="4"/>
  <c r="I265" i="4"/>
  <c r="J265" i="4"/>
  <c r="I266" i="4"/>
  <c r="J266" i="4"/>
  <c r="I267" i="4"/>
  <c r="J267" i="4"/>
  <c r="I268" i="4"/>
  <c r="J268" i="4"/>
  <c r="I269" i="4"/>
  <c r="J269" i="4"/>
  <c r="I270" i="4"/>
  <c r="J270" i="4"/>
  <c r="I271" i="4"/>
  <c r="J271" i="4"/>
  <c r="I272" i="4"/>
  <c r="J272" i="4"/>
  <c r="I273" i="4"/>
  <c r="J273" i="4"/>
  <c r="I274" i="4"/>
  <c r="J274" i="4"/>
  <c r="I275" i="4"/>
  <c r="J275" i="4"/>
  <c r="I276" i="4"/>
  <c r="J276" i="4"/>
  <c r="I277" i="4"/>
  <c r="J277" i="4"/>
  <c r="I278" i="4"/>
  <c r="J278" i="4"/>
  <c r="I279" i="4"/>
  <c r="J279" i="4"/>
  <c r="I280" i="4"/>
  <c r="J280" i="4"/>
  <c r="I281" i="4"/>
  <c r="J281" i="4"/>
  <c r="I282" i="4"/>
  <c r="J282" i="4"/>
  <c r="I283" i="4"/>
  <c r="J283" i="4"/>
  <c r="I284" i="4"/>
  <c r="J284" i="4"/>
  <c r="I285" i="4"/>
  <c r="J285" i="4"/>
  <c r="I286" i="4"/>
  <c r="J286" i="4"/>
  <c r="I287" i="4"/>
  <c r="J287" i="4"/>
  <c r="I288" i="4"/>
  <c r="J288" i="4"/>
  <c r="I289" i="4"/>
  <c r="J289" i="4"/>
  <c r="I290" i="4"/>
  <c r="J290" i="4"/>
  <c r="I291" i="4"/>
  <c r="J291" i="4"/>
  <c r="I292" i="4"/>
  <c r="J292" i="4"/>
  <c r="I293" i="4"/>
  <c r="J293" i="4"/>
  <c r="I294" i="4"/>
  <c r="J294" i="4"/>
  <c r="I295" i="4"/>
  <c r="J295" i="4"/>
  <c r="I296" i="4"/>
  <c r="J296" i="4"/>
  <c r="I297" i="4"/>
  <c r="J297" i="4"/>
  <c r="I298" i="4"/>
  <c r="J298" i="4"/>
  <c r="I299" i="4"/>
  <c r="J299" i="4"/>
  <c r="I300" i="4"/>
  <c r="J300" i="4"/>
  <c r="J231" i="4"/>
  <c r="I231" i="4"/>
  <c r="I156" i="4"/>
  <c r="I81" i="4"/>
  <c r="I7" i="4"/>
  <c r="J7" i="4"/>
  <c r="K7" i="4"/>
  <c r="L7" i="4"/>
  <c r="M7" i="4"/>
  <c r="I8" i="4"/>
  <c r="J8" i="4"/>
  <c r="K8" i="4"/>
  <c r="L8" i="4"/>
  <c r="M8" i="4"/>
  <c r="I9" i="4"/>
  <c r="J9" i="4"/>
  <c r="K9" i="4"/>
  <c r="L9" i="4"/>
  <c r="M9" i="4"/>
  <c r="I10" i="4"/>
  <c r="J10" i="4"/>
  <c r="K10" i="4"/>
  <c r="L10" i="4"/>
  <c r="M10" i="4"/>
  <c r="I11" i="4"/>
  <c r="J11" i="4"/>
  <c r="K11" i="4"/>
  <c r="L11" i="4"/>
  <c r="M11" i="4"/>
  <c r="I12" i="4"/>
  <c r="J12" i="4"/>
  <c r="K12" i="4"/>
  <c r="L12" i="4"/>
  <c r="M12" i="4"/>
  <c r="I13" i="4"/>
  <c r="J13" i="4"/>
  <c r="K13" i="4"/>
  <c r="L13" i="4"/>
  <c r="M13" i="4"/>
  <c r="I14" i="4"/>
  <c r="J14" i="4"/>
  <c r="K14" i="4"/>
  <c r="L14" i="4"/>
  <c r="M14" i="4"/>
  <c r="I15" i="4"/>
  <c r="J15" i="4"/>
  <c r="K15" i="4"/>
  <c r="L15" i="4"/>
  <c r="M15" i="4"/>
  <c r="I16" i="4"/>
  <c r="J16" i="4"/>
  <c r="K16" i="4"/>
  <c r="L16" i="4"/>
  <c r="M16" i="4"/>
  <c r="I17" i="4"/>
  <c r="J17" i="4"/>
  <c r="K17" i="4"/>
  <c r="L17" i="4"/>
  <c r="M17" i="4"/>
  <c r="I18" i="4"/>
  <c r="J18" i="4"/>
  <c r="K18" i="4"/>
  <c r="L18" i="4"/>
  <c r="M18" i="4"/>
  <c r="I19" i="4"/>
  <c r="J19" i="4"/>
  <c r="K19" i="4"/>
  <c r="L19" i="4"/>
  <c r="M19" i="4"/>
  <c r="I20" i="4"/>
  <c r="J20" i="4"/>
  <c r="K20" i="4"/>
  <c r="L20" i="4"/>
  <c r="M20" i="4"/>
  <c r="I21" i="4"/>
  <c r="J21" i="4"/>
  <c r="K21" i="4"/>
  <c r="L21" i="4"/>
  <c r="M21" i="4"/>
  <c r="I22" i="4"/>
  <c r="J22" i="4"/>
  <c r="K22" i="4"/>
  <c r="L22" i="4"/>
  <c r="M22" i="4"/>
  <c r="I23" i="4"/>
  <c r="J23" i="4"/>
  <c r="K23" i="4"/>
  <c r="L23" i="4"/>
  <c r="M23" i="4"/>
  <c r="I24" i="4"/>
  <c r="J24" i="4"/>
  <c r="K24" i="4"/>
  <c r="L24" i="4"/>
  <c r="M24" i="4"/>
  <c r="I25" i="4"/>
  <c r="J25" i="4"/>
  <c r="K25" i="4"/>
  <c r="L25" i="4"/>
  <c r="M25" i="4"/>
  <c r="I26" i="4"/>
  <c r="J26" i="4"/>
  <c r="K26" i="4"/>
  <c r="L26" i="4"/>
  <c r="M26" i="4"/>
  <c r="I27" i="4"/>
  <c r="J27" i="4"/>
  <c r="K27" i="4"/>
  <c r="L27" i="4"/>
  <c r="M27" i="4"/>
  <c r="I28" i="4"/>
  <c r="J28" i="4"/>
  <c r="K28" i="4"/>
  <c r="L28" i="4"/>
  <c r="M28" i="4"/>
  <c r="I29" i="4"/>
  <c r="J29" i="4"/>
  <c r="K29" i="4"/>
  <c r="L29" i="4"/>
  <c r="M29" i="4"/>
  <c r="I30" i="4"/>
  <c r="J30" i="4"/>
  <c r="K30" i="4"/>
  <c r="L30" i="4"/>
  <c r="M30" i="4"/>
  <c r="I31" i="4"/>
  <c r="J31" i="4"/>
  <c r="K31" i="4"/>
  <c r="L31" i="4"/>
  <c r="M31" i="4"/>
  <c r="I32" i="4"/>
  <c r="J32" i="4"/>
  <c r="K32" i="4"/>
  <c r="L32" i="4"/>
  <c r="M32" i="4"/>
  <c r="I33" i="4"/>
  <c r="J33" i="4"/>
  <c r="K33" i="4"/>
  <c r="L33" i="4"/>
  <c r="M33" i="4"/>
  <c r="I34" i="4"/>
  <c r="J34" i="4"/>
  <c r="K34" i="4"/>
  <c r="L34" i="4"/>
  <c r="M34" i="4"/>
  <c r="I35" i="4"/>
  <c r="J35" i="4"/>
  <c r="K35" i="4"/>
  <c r="L35" i="4"/>
  <c r="M35" i="4"/>
  <c r="I36" i="4"/>
  <c r="J36" i="4"/>
  <c r="K36" i="4"/>
  <c r="L36" i="4"/>
  <c r="M36" i="4"/>
  <c r="I37" i="4"/>
  <c r="J37" i="4"/>
  <c r="K37" i="4"/>
  <c r="L37" i="4"/>
  <c r="M37" i="4"/>
  <c r="I38" i="4"/>
  <c r="J38" i="4"/>
  <c r="K38" i="4"/>
  <c r="L38" i="4"/>
  <c r="M38" i="4"/>
  <c r="I39" i="4"/>
  <c r="J39" i="4"/>
  <c r="K39" i="4"/>
  <c r="L39" i="4"/>
  <c r="M39" i="4"/>
  <c r="I40" i="4"/>
  <c r="J40" i="4"/>
  <c r="K40" i="4"/>
  <c r="L40" i="4"/>
  <c r="M40" i="4"/>
  <c r="I41" i="4"/>
  <c r="J41" i="4"/>
  <c r="K41" i="4"/>
  <c r="L41" i="4"/>
  <c r="M41" i="4"/>
  <c r="I42" i="4"/>
  <c r="J42" i="4"/>
  <c r="K42" i="4"/>
  <c r="L42" i="4"/>
  <c r="M42" i="4"/>
  <c r="I43" i="4"/>
  <c r="J43" i="4"/>
  <c r="K43" i="4"/>
  <c r="L43" i="4"/>
  <c r="M43" i="4"/>
  <c r="I44" i="4"/>
  <c r="J44" i="4"/>
  <c r="K44" i="4"/>
  <c r="L44" i="4"/>
  <c r="M44" i="4"/>
  <c r="I45" i="4"/>
  <c r="J45" i="4"/>
  <c r="K45" i="4"/>
  <c r="L45" i="4"/>
  <c r="M45" i="4"/>
  <c r="I46" i="4"/>
  <c r="J46" i="4"/>
  <c r="K46" i="4"/>
  <c r="L46" i="4"/>
  <c r="M46" i="4"/>
  <c r="I47" i="4"/>
  <c r="J47" i="4"/>
  <c r="K47" i="4"/>
  <c r="L47" i="4"/>
  <c r="M47" i="4"/>
  <c r="I48" i="4"/>
  <c r="J48" i="4"/>
  <c r="K48" i="4"/>
  <c r="L48" i="4"/>
  <c r="M48" i="4"/>
  <c r="I49" i="4"/>
  <c r="J49" i="4"/>
  <c r="K49" i="4"/>
  <c r="L49" i="4"/>
  <c r="M49" i="4"/>
  <c r="I50" i="4"/>
  <c r="J50" i="4"/>
  <c r="K50" i="4"/>
  <c r="L50" i="4"/>
  <c r="M50" i="4"/>
  <c r="I51" i="4"/>
  <c r="J51" i="4"/>
  <c r="K51" i="4"/>
  <c r="L51" i="4"/>
  <c r="M51" i="4"/>
  <c r="I52" i="4"/>
  <c r="J52" i="4"/>
  <c r="K52" i="4"/>
  <c r="L52" i="4"/>
  <c r="M52" i="4"/>
  <c r="I53" i="4"/>
  <c r="J53" i="4"/>
  <c r="K53" i="4"/>
  <c r="L53" i="4"/>
  <c r="M53" i="4"/>
  <c r="I54" i="4"/>
  <c r="J54" i="4"/>
  <c r="K54" i="4"/>
  <c r="L54" i="4"/>
  <c r="M54" i="4"/>
  <c r="I55" i="4"/>
  <c r="J55" i="4"/>
  <c r="K55" i="4"/>
  <c r="L55" i="4"/>
  <c r="M55" i="4"/>
  <c r="I56" i="4"/>
  <c r="J56" i="4"/>
  <c r="K56" i="4"/>
  <c r="L56" i="4"/>
  <c r="M56" i="4"/>
  <c r="I57" i="4"/>
  <c r="J57" i="4"/>
  <c r="K57" i="4"/>
  <c r="L57" i="4"/>
  <c r="M57" i="4"/>
  <c r="I58" i="4"/>
  <c r="J58" i="4"/>
  <c r="K58" i="4"/>
  <c r="L58" i="4"/>
  <c r="M58" i="4"/>
  <c r="I59" i="4"/>
  <c r="J59" i="4"/>
  <c r="K59" i="4"/>
  <c r="L59" i="4"/>
  <c r="M59" i="4"/>
  <c r="I60" i="4"/>
  <c r="J60" i="4"/>
  <c r="K60" i="4"/>
  <c r="L60" i="4"/>
  <c r="M60" i="4"/>
  <c r="I61" i="4"/>
  <c r="J61" i="4"/>
  <c r="K61" i="4"/>
  <c r="L61" i="4"/>
  <c r="M61" i="4"/>
  <c r="I62" i="4"/>
  <c r="J62" i="4"/>
  <c r="K62" i="4"/>
  <c r="L62" i="4"/>
  <c r="M62" i="4"/>
  <c r="I63" i="4"/>
  <c r="J63" i="4"/>
  <c r="K63" i="4"/>
  <c r="L63" i="4"/>
  <c r="M63" i="4"/>
  <c r="I64" i="4"/>
  <c r="J64" i="4"/>
  <c r="K64" i="4"/>
  <c r="L64" i="4"/>
  <c r="M64" i="4"/>
  <c r="I65" i="4"/>
  <c r="J65" i="4"/>
  <c r="K65" i="4"/>
  <c r="L65" i="4"/>
  <c r="M65" i="4"/>
  <c r="I66" i="4"/>
  <c r="J66" i="4"/>
  <c r="K66" i="4"/>
  <c r="L66" i="4"/>
  <c r="M66" i="4"/>
  <c r="I67" i="4"/>
  <c r="J67" i="4"/>
  <c r="K67" i="4"/>
  <c r="L67" i="4"/>
  <c r="M67" i="4"/>
  <c r="I68" i="4"/>
  <c r="J68" i="4"/>
  <c r="K68" i="4"/>
  <c r="L68" i="4"/>
  <c r="M68" i="4"/>
  <c r="I69" i="4"/>
  <c r="J69" i="4"/>
  <c r="K69" i="4"/>
  <c r="L69" i="4"/>
  <c r="M69" i="4"/>
  <c r="I70" i="4"/>
  <c r="J70" i="4"/>
  <c r="K70" i="4"/>
  <c r="L70" i="4"/>
  <c r="M70" i="4"/>
  <c r="I71" i="4"/>
  <c r="J71" i="4"/>
  <c r="K71" i="4"/>
  <c r="L71" i="4"/>
  <c r="M71" i="4"/>
  <c r="I72" i="4"/>
  <c r="J72" i="4"/>
  <c r="K72" i="4"/>
  <c r="L72" i="4"/>
  <c r="M72" i="4"/>
  <c r="I73" i="4"/>
  <c r="J73" i="4"/>
  <c r="K73" i="4"/>
  <c r="L73" i="4"/>
  <c r="M73" i="4"/>
  <c r="I74" i="4"/>
  <c r="J74" i="4"/>
  <c r="K74" i="4"/>
  <c r="L74" i="4"/>
  <c r="M74" i="4"/>
  <c r="I75" i="4"/>
  <c r="J75" i="4"/>
  <c r="K75" i="4"/>
  <c r="L75" i="4"/>
  <c r="M75" i="4"/>
  <c r="J6" i="4"/>
  <c r="K6" i="4"/>
  <c r="L6" i="4"/>
  <c r="M6" i="4"/>
  <c r="I6" i="4"/>
  <c r="E59" i="21" l="1"/>
  <c r="E46" i="21"/>
  <c r="E35" i="21"/>
  <c r="E72" i="21"/>
  <c r="A23" i="18"/>
  <c r="A23" i="16"/>
  <c r="A25" i="17"/>
  <c r="B13" i="15"/>
  <c r="B21" i="15"/>
  <c r="B13" i="18"/>
  <c r="B21" i="18"/>
  <c r="B21" i="16"/>
  <c r="B13" i="16"/>
  <c r="B23" i="17"/>
  <c r="B13" i="17"/>
  <c r="B23" i="21"/>
  <c r="B13" i="21"/>
  <c r="Q3" i="4" l="1"/>
  <c r="S3" i="4"/>
  <c r="O3" i="4"/>
  <c r="R3" i="4"/>
  <c r="P3" i="4"/>
  <c r="P33" i="6" l="1"/>
  <c r="Q19" i="6"/>
  <c r="P31" i="6" s="1"/>
  <c r="O48" i="6" s="1"/>
  <c r="Q18" i="6"/>
  <c r="Q17" i="6"/>
  <c r="Q16" i="6"/>
  <c r="Q15" i="6"/>
  <c r="Q14" i="6"/>
  <c r="Q13" i="6"/>
  <c r="N2" i="4" l="1"/>
  <c r="O4" i="4"/>
  <c r="Q48" i="6"/>
  <c r="Q4" i="4" s="1"/>
  <c r="R48" i="6"/>
  <c r="R4" i="4" s="1"/>
  <c r="P48" i="6"/>
  <c r="O157" i="4" l="1"/>
  <c r="C157" i="4" s="1"/>
  <c r="S157" i="4"/>
  <c r="G157" i="4" s="1"/>
  <c r="R158" i="4"/>
  <c r="F158" i="4" s="1"/>
  <c r="Q159" i="4"/>
  <c r="E159" i="4" s="1"/>
  <c r="P160" i="4"/>
  <c r="D160" i="4" s="1"/>
  <c r="O161" i="4"/>
  <c r="C161" i="4" s="1"/>
  <c r="S161" i="4"/>
  <c r="G161" i="4" s="1"/>
  <c r="R162" i="4"/>
  <c r="F162" i="4" s="1"/>
  <c r="Q163" i="4"/>
  <c r="E163" i="4" s="1"/>
  <c r="P164" i="4"/>
  <c r="D164" i="4" s="1"/>
  <c r="O165" i="4"/>
  <c r="C165" i="4" s="1"/>
  <c r="S165" i="4"/>
  <c r="G165" i="4" s="1"/>
  <c r="R166" i="4"/>
  <c r="F166" i="4" s="1"/>
  <c r="Q167" i="4"/>
  <c r="E167" i="4" s="1"/>
  <c r="P168" i="4"/>
  <c r="D168" i="4" s="1"/>
  <c r="O169" i="4"/>
  <c r="C169" i="4" s="1"/>
  <c r="S169" i="4"/>
  <c r="G169" i="4" s="1"/>
  <c r="R170" i="4"/>
  <c r="F170" i="4" s="1"/>
  <c r="Q171" i="4"/>
  <c r="E171" i="4" s="1"/>
  <c r="P172" i="4"/>
  <c r="D172" i="4" s="1"/>
  <c r="O173" i="4"/>
  <c r="C173" i="4" s="1"/>
  <c r="S173" i="4"/>
  <c r="G173" i="4" s="1"/>
  <c r="R174" i="4"/>
  <c r="F174" i="4" s="1"/>
  <c r="Q175" i="4"/>
  <c r="E175" i="4" s="1"/>
  <c r="P176" i="4"/>
  <c r="D176" i="4" s="1"/>
  <c r="O177" i="4"/>
  <c r="C177" i="4" s="1"/>
  <c r="S177" i="4"/>
  <c r="G177" i="4" s="1"/>
  <c r="R178" i="4"/>
  <c r="F178" i="4" s="1"/>
  <c r="Q179" i="4"/>
  <c r="E179" i="4" s="1"/>
  <c r="P180" i="4"/>
  <c r="D180" i="4" s="1"/>
  <c r="O181" i="4"/>
  <c r="C181" i="4" s="1"/>
  <c r="S181" i="4"/>
  <c r="G181" i="4" s="1"/>
  <c r="R182" i="4"/>
  <c r="F182" i="4" s="1"/>
  <c r="Q183" i="4"/>
  <c r="E183" i="4" s="1"/>
  <c r="P184" i="4"/>
  <c r="D184" i="4" s="1"/>
  <c r="O185" i="4"/>
  <c r="C185" i="4" s="1"/>
  <c r="S185" i="4"/>
  <c r="G185" i="4" s="1"/>
  <c r="R186" i="4"/>
  <c r="F186" i="4" s="1"/>
  <c r="Q187" i="4"/>
  <c r="E187" i="4" s="1"/>
  <c r="P188" i="4"/>
  <c r="D188" i="4" s="1"/>
  <c r="O189" i="4"/>
  <c r="C189" i="4" s="1"/>
  <c r="S189" i="4"/>
  <c r="G189" i="4" s="1"/>
  <c r="R190" i="4"/>
  <c r="F190" i="4" s="1"/>
  <c r="Q191" i="4"/>
  <c r="E191" i="4" s="1"/>
  <c r="P192" i="4"/>
  <c r="D192" i="4" s="1"/>
  <c r="O193" i="4"/>
  <c r="C193" i="4" s="1"/>
  <c r="S193" i="4"/>
  <c r="G193" i="4" s="1"/>
  <c r="R194" i="4"/>
  <c r="F194" i="4" s="1"/>
  <c r="Q195" i="4"/>
  <c r="E195" i="4" s="1"/>
  <c r="P196" i="4"/>
  <c r="D196" i="4" s="1"/>
  <c r="O197" i="4"/>
  <c r="C197" i="4" s="1"/>
  <c r="S197" i="4"/>
  <c r="G197" i="4" s="1"/>
  <c r="R198" i="4"/>
  <c r="F198" i="4" s="1"/>
  <c r="Q199" i="4"/>
  <c r="E199" i="4" s="1"/>
  <c r="P200" i="4"/>
  <c r="D200" i="4" s="1"/>
  <c r="O201" i="4"/>
  <c r="C201" i="4" s="1"/>
  <c r="S201" i="4"/>
  <c r="G201" i="4" s="1"/>
  <c r="R202" i="4"/>
  <c r="F202" i="4" s="1"/>
  <c r="Q203" i="4"/>
  <c r="E203" i="4" s="1"/>
  <c r="P204" i="4"/>
  <c r="D204" i="4" s="1"/>
  <c r="O205" i="4"/>
  <c r="C205" i="4" s="1"/>
  <c r="S205" i="4"/>
  <c r="G205" i="4" s="1"/>
  <c r="R206" i="4"/>
  <c r="F206" i="4" s="1"/>
  <c r="Q207" i="4"/>
  <c r="E207" i="4" s="1"/>
  <c r="P208" i="4"/>
  <c r="D208" i="4" s="1"/>
  <c r="O209" i="4"/>
  <c r="C209" i="4" s="1"/>
  <c r="S209" i="4"/>
  <c r="G209" i="4" s="1"/>
  <c r="R210" i="4"/>
  <c r="F210" i="4" s="1"/>
  <c r="Q211" i="4"/>
  <c r="E211" i="4" s="1"/>
  <c r="P212" i="4"/>
  <c r="D212" i="4" s="1"/>
  <c r="O213" i="4"/>
  <c r="C213" i="4" s="1"/>
  <c r="S213" i="4"/>
  <c r="G213" i="4" s="1"/>
  <c r="R214" i="4"/>
  <c r="F214" i="4" s="1"/>
  <c r="Q215" i="4"/>
  <c r="E215" i="4" s="1"/>
  <c r="P216" i="4"/>
  <c r="D216" i="4" s="1"/>
  <c r="O217" i="4"/>
  <c r="C217" i="4" s="1"/>
  <c r="S217" i="4"/>
  <c r="G217" i="4" s="1"/>
  <c r="R218" i="4"/>
  <c r="F218" i="4" s="1"/>
  <c r="Q219" i="4"/>
  <c r="E219" i="4" s="1"/>
  <c r="P220" i="4"/>
  <c r="D220" i="4" s="1"/>
  <c r="O221" i="4"/>
  <c r="C221" i="4" s="1"/>
  <c r="S221" i="4"/>
  <c r="G221" i="4" s="1"/>
  <c r="R222" i="4"/>
  <c r="F222" i="4" s="1"/>
  <c r="P157" i="4"/>
  <c r="D157" i="4" s="1"/>
  <c r="O158" i="4"/>
  <c r="C158" i="4" s="1"/>
  <c r="S158" i="4"/>
  <c r="G158" i="4" s="1"/>
  <c r="R159" i="4"/>
  <c r="F159" i="4" s="1"/>
  <c r="Q160" i="4"/>
  <c r="E160" i="4" s="1"/>
  <c r="P161" i="4"/>
  <c r="D161" i="4" s="1"/>
  <c r="O162" i="4"/>
  <c r="C162" i="4" s="1"/>
  <c r="S162" i="4"/>
  <c r="G162" i="4" s="1"/>
  <c r="R163" i="4"/>
  <c r="F163" i="4" s="1"/>
  <c r="Q164" i="4"/>
  <c r="E164" i="4" s="1"/>
  <c r="P165" i="4"/>
  <c r="D165" i="4" s="1"/>
  <c r="O166" i="4"/>
  <c r="C166" i="4" s="1"/>
  <c r="S166" i="4"/>
  <c r="G166" i="4" s="1"/>
  <c r="R167" i="4"/>
  <c r="F167" i="4" s="1"/>
  <c r="Q168" i="4"/>
  <c r="E168" i="4" s="1"/>
  <c r="P169" i="4"/>
  <c r="D169" i="4" s="1"/>
  <c r="O170" i="4"/>
  <c r="C170" i="4" s="1"/>
  <c r="S170" i="4"/>
  <c r="G170" i="4" s="1"/>
  <c r="R171" i="4"/>
  <c r="F171" i="4" s="1"/>
  <c r="Q172" i="4"/>
  <c r="E172" i="4" s="1"/>
  <c r="P173" i="4"/>
  <c r="D173" i="4" s="1"/>
  <c r="O174" i="4"/>
  <c r="C174" i="4" s="1"/>
  <c r="S174" i="4"/>
  <c r="G174" i="4" s="1"/>
  <c r="R175" i="4"/>
  <c r="F175" i="4" s="1"/>
  <c r="Q176" i="4"/>
  <c r="E176" i="4" s="1"/>
  <c r="P177" i="4"/>
  <c r="D177" i="4" s="1"/>
  <c r="O178" i="4"/>
  <c r="C178" i="4" s="1"/>
  <c r="S178" i="4"/>
  <c r="G178" i="4" s="1"/>
  <c r="R179" i="4"/>
  <c r="F179" i="4" s="1"/>
  <c r="Q180" i="4"/>
  <c r="E180" i="4" s="1"/>
  <c r="P181" i="4"/>
  <c r="D181" i="4" s="1"/>
  <c r="O182" i="4"/>
  <c r="C182" i="4" s="1"/>
  <c r="S182" i="4"/>
  <c r="G182" i="4" s="1"/>
  <c r="R183" i="4"/>
  <c r="F183" i="4" s="1"/>
  <c r="Q184" i="4"/>
  <c r="E184" i="4" s="1"/>
  <c r="P185" i="4"/>
  <c r="D185" i="4" s="1"/>
  <c r="O186" i="4"/>
  <c r="C186" i="4" s="1"/>
  <c r="S186" i="4"/>
  <c r="G186" i="4" s="1"/>
  <c r="R187" i="4"/>
  <c r="F187" i="4" s="1"/>
  <c r="Q188" i="4"/>
  <c r="E188" i="4" s="1"/>
  <c r="P189" i="4"/>
  <c r="D189" i="4" s="1"/>
  <c r="O190" i="4"/>
  <c r="C190" i="4" s="1"/>
  <c r="S190" i="4"/>
  <c r="G190" i="4" s="1"/>
  <c r="R191" i="4"/>
  <c r="F191" i="4" s="1"/>
  <c r="Q192" i="4"/>
  <c r="E192" i="4" s="1"/>
  <c r="P193" i="4"/>
  <c r="D193" i="4" s="1"/>
  <c r="O194" i="4"/>
  <c r="C194" i="4" s="1"/>
  <c r="S194" i="4"/>
  <c r="G194" i="4" s="1"/>
  <c r="R195" i="4"/>
  <c r="F195" i="4" s="1"/>
  <c r="Q196" i="4"/>
  <c r="E196" i="4" s="1"/>
  <c r="P197" i="4"/>
  <c r="D197" i="4" s="1"/>
  <c r="O198" i="4"/>
  <c r="C198" i="4" s="1"/>
  <c r="S198" i="4"/>
  <c r="G198" i="4" s="1"/>
  <c r="R199" i="4"/>
  <c r="F199" i="4" s="1"/>
  <c r="Q200" i="4"/>
  <c r="E200" i="4" s="1"/>
  <c r="P201" i="4"/>
  <c r="D201" i="4" s="1"/>
  <c r="Q157" i="4"/>
  <c r="E157" i="4" s="1"/>
  <c r="P158" i="4"/>
  <c r="D158" i="4" s="1"/>
  <c r="O159" i="4"/>
  <c r="C159" i="4" s="1"/>
  <c r="S159" i="4"/>
  <c r="G159" i="4" s="1"/>
  <c r="R160" i="4"/>
  <c r="F160" i="4" s="1"/>
  <c r="Q161" i="4"/>
  <c r="E161" i="4" s="1"/>
  <c r="P162" i="4"/>
  <c r="D162" i="4" s="1"/>
  <c r="O163" i="4"/>
  <c r="C163" i="4" s="1"/>
  <c r="S163" i="4"/>
  <c r="G163" i="4" s="1"/>
  <c r="R164" i="4"/>
  <c r="F164" i="4" s="1"/>
  <c r="Q165" i="4"/>
  <c r="E165" i="4" s="1"/>
  <c r="P166" i="4"/>
  <c r="D166" i="4" s="1"/>
  <c r="O167" i="4"/>
  <c r="C167" i="4" s="1"/>
  <c r="S167" i="4"/>
  <c r="G167" i="4" s="1"/>
  <c r="R168" i="4"/>
  <c r="F168" i="4" s="1"/>
  <c r="Q169" i="4"/>
  <c r="E169" i="4" s="1"/>
  <c r="P170" i="4"/>
  <c r="D170" i="4" s="1"/>
  <c r="O171" i="4"/>
  <c r="C171" i="4" s="1"/>
  <c r="S171" i="4"/>
  <c r="G171" i="4" s="1"/>
  <c r="R172" i="4"/>
  <c r="F172" i="4" s="1"/>
  <c r="Q173" i="4"/>
  <c r="E173" i="4" s="1"/>
  <c r="P174" i="4"/>
  <c r="D174" i="4" s="1"/>
  <c r="O175" i="4"/>
  <c r="C175" i="4" s="1"/>
  <c r="S175" i="4"/>
  <c r="G175" i="4" s="1"/>
  <c r="R176" i="4"/>
  <c r="F176" i="4" s="1"/>
  <c r="Q177" i="4"/>
  <c r="E177" i="4" s="1"/>
  <c r="P178" i="4"/>
  <c r="D178" i="4" s="1"/>
  <c r="O179" i="4"/>
  <c r="C179" i="4" s="1"/>
  <c r="S179" i="4"/>
  <c r="G179" i="4" s="1"/>
  <c r="R180" i="4"/>
  <c r="F180" i="4" s="1"/>
  <c r="Q181" i="4"/>
  <c r="E181" i="4" s="1"/>
  <c r="P182" i="4"/>
  <c r="D182" i="4" s="1"/>
  <c r="O183" i="4"/>
  <c r="C183" i="4" s="1"/>
  <c r="S183" i="4"/>
  <c r="G183" i="4" s="1"/>
  <c r="R184" i="4"/>
  <c r="F184" i="4" s="1"/>
  <c r="Q185" i="4"/>
  <c r="E185" i="4" s="1"/>
  <c r="P186" i="4"/>
  <c r="D186" i="4" s="1"/>
  <c r="O187" i="4"/>
  <c r="C187" i="4" s="1"/>
  <c r="S187" i="4"/>
  <c r="G187" i="4" s="1"/>
  <c r="R188" i="4"/>
  <c r="F188" i="4" s="1"/>
  <c r="Q189" i="4"/>
  <c r="E189" i="4" s="1"/>
  <c r="P190" i="4"/>
  <c r="D190" i="4" s="1"/>
  <c r="O191" i="4"/>
  <c r="C191" i="4" s="1"/>
  <c r="S191" i="4"/>
  <c r="G191" i="4" s="1"/>
  <c r="R192" i="4"/>
  <c r="F192" i="4" s="1"/>
  <c r="Q193" i="4"/>
  <c r="E193" i="4" s="1"/>
  <c r="P194" i="4"/>
  <c r="D194" i="4" s="1"/>
  <c r="O195" i="4"/>
  <c r="C195" i="4" s="1"/>
  <c r="S195" i="4"/>
  <c r="G195" i="4" s="1"/>
  <c r="R196" i="4"/>
  <c r="F196" i="4" s="1"/>
  <c r="Q197" i="4"/>
  <c r="E197" i="4" s="1"/>
  <c r="P198" i="4"/>
  <c r="D198" i="4" s="1"/>
  <c r="O199" i="4"/>
  <c r="C199" i="4" s="1"/>
  <c r="S199" i="4"/>
  <c r="G199" i="4" s="1"/>
  <c r="R200" i="4"/>
  <c r="F200" i="4" s="1"/>
  <c r="Q201" i="4"/>
  <c r="E201" i="4" s="1"/>
  <c r="P202" i="4"/>
  <c r="D202" i="4" s="1"/>
  <c r="O203" i="4"/>
  <c r="C203" i="4" s="1"/>
  <c r="S203" i="4"/>
  <c r="G203" i="4" s="1"/>
  <c r="R204" i="4"/>
  <c r="F204" i="4" s="1"/>
  <c r="Q205" i="4"/>
  <c r="E205" i="4" s="1"/>
  <c r="P206" i="4"/>
  <c r="D206" i="4" s="1"/>
  <c r="O207" i="4"/>
  <c r="C207" i="4" s="1"/>
  <c r="S207" i="4"/>
  <c r="G207" i="4" s="1"/>
  <c r="R208" i="4"/>
  <c r="F208" i="4" s="1"/>
  <c r="Q209" i="4"/>
  <c r="E209" i="4" s="1"/>
  <c r="P210" i="4"/>
  <c r="D210" i="4" s="1"/>
  <c r="O211" i="4"/>
  <c r="C211" i="4" s="1"/>
  <c r="S211" i="4"/>
  <c r="G211" i="4" s="1"/>
  <c r="R212" i="4"/>
  <c r="F212" i="4" s="1"/>
  <c r="Q213" i="4"/>
  <c r="E213" i="4" s="1"/>
  <c r="P214" i="4"/>
  <c r="D214" i="4" s="1"/>
  <c r="O215" i="4"/>
  <c r="C215" i="4" s="1"/>
  <c r="S215" i="4"/>
  <c r="G215" i="4" s="1"/>
  <c r="R216" i="4"/>
  <c r="F216" i="4" s="1"/>
  <c r="Q217" i="4"/>
  <c r="E217" i="4" s="1"/>
  <c r="P218" i="4"/>
  <c r="D218" i="4" s="1"/>
  <c r="O219" i="4"/>
  <c r="C219" i="4" s="1"/>
  <c r="S219" i="4"/>
  <c r="G219" i="4" s="1"/>
  <c r="R220" i="4"/>
  <c r="F220" i="4" s="1"/>
  <c r="Q221" i="4"/>
  <c r="E221" i="4" s="1"/>
  <c r="P222" i="4"/>
  <c r="D222" i="4" s="1"/>
  <c r="O223" i="4"/>
  <c r="C223" i="4" s="1"/>
  <c r="S223" i="4"/>
  <c r="G223" i="4" s="1"/>
  <c r="O160" i="4"/>
  <c r="C160" i="4" s="1"/>
  <c r="P163" i="4"/>
  <c r="D163" i="4" s="1"/>
  <c r="Q166" i="4"/>
  <c r="E166" i="4" s="1"/>
  <c r="R169" i="4"/>
  <c r="F169" i="4" s="1"/>
  <c r="S172" i="4"/>
  <c r="G172" i="4" s="1"/>
  <c r="O176" i="4"/>
  <c r="C176" i="4" s="1"/>
  <c r="P179" i="4"/>
  <c r="D179" i="4" s="1"/>
  <c r="Q182" i="4"/>
  <c r="E182" i="4" s="1"/>
  <c r="R185" i="4"/>
  <c r="F185" i="4" s="1"/>
  <c r="S188" i="4"/>
  <c r="G188" i="4" s="1"/>
  <c r="O192" i="4"/>
  <c r="C192" i="4" s="1"/>
  <c r="P195" i="4"/>
  <c r="D195" i="4" s="1"/>
  <c r="Q198" i="4"/>
  <c r="E198" i="4" s="1"/>
  <c r="R201" i="4"/>
  <c r="F201" i="4" s="1"/>
  <c r="P203" i="4"/>
  <c r="D203" i="4" s="1"/>
  <c r="S204" i="4"/>
  <c r="G204" i="4" s="1"/>
  <c r="Q206" i="4"/>
  <c r="E206" i="4" s="1"/>
  <c r="O208" i="4"/>
  <c r="C208" i="4" s="1"/>
  <c r="R209" i="4"/>
  <c r="F209" i="4" s="1"/>
  <c r="P211" i="4"/>
  <c r="D211" i="4" s="1"/>
  <c r="S212" i="4"/>
  <c r="G212" i="4" s="1"/>
  <c r="Q214" i="4"/>
  <c r="E214" i="4" s="1"/>
  <c r="O216" i="4"/>
  <c r="C216" i="4" s="1"/>
  <c r="R217" i="4"/>
  <c r="F217" i="4" s="1"/>
  <c r="P219" i="4"/>
  <c r="D219" i="4" s="1"/>
  <c r="S220" i="4"/>
  <c r="G220" i="4" s="1"/>
  <c r="Q222" i="4"/>
  <c r="E222" i="4" s="1"/>
  <c r="R223" i="4"/>
  <c r="F223" i="4" s="1"/>
  <c r="R224" i="4"/>
  <c r="F224" i="4" s="1"/>
  <c r="Q225" i="4"/>
  <c r="E225" i="4" s="1"/>
  <c r="Q156" i="4"/>
  <c r="E156" i="4" s="1"/>
  <c r="R157" i="4"/>
  <c r="F157" i="4" s="1"/>
  <c r="S160" i="4"/>
  <c r="G160" i="4" s="1"/>
  <c r="O164" i="4"/>
  <c r="C164" i="4" s="1"/>
  <c r="P167" i="4"/>
  <c r="D167" i="4" s="1"/>
  <c r="Q170" i="4"/>
  <c r="E170" i="4" s="1"/>
  <c r="R173" i="4"/>
  <c r="F173" i="4" s="1"/>
  <c r="S176" i="4"/>
  <c r="G176" i="4" s="1"/>
  <c r="O180" i="4"/>
  <c r="C180" i="4" s="1"/>
  <c r="P183" i="4"/>
  <c r="D183" i="4" s="1"/>
  <c r="Q186" i="4"/>
  <c r="E186" i="4" s="1"/>
  <c r="R189" i="4"/>
  <c r="F189" i="4" s="1"/>
  <c r="S192" i="4"/>
  <c r="G192" i="4" s="1"/>
  <c r="O196" i="4"/>
  <c r="C196" i="4" s="1"/>
  <c r="P199" i="4"/>
  <c r="D199" i="4" s="1"/>
  <c r="O202" i="4"/>
  <c r="C202" i="4" s="1"/>
  <c r="R203" i="4"/>
  <c r="F203" i="4" s="1"/>
  <c r="P205" i="4"/>
  <c r="D205" i="4" s="1"/>
  <c r="S206" i="4"/>
  <c r="G206" i="4" s="1"/>
  <c r="Q208" i="4"/>
  <c r="E208" i="4" s="1"/>
  <c r="O210" i="4"/>
  <c r="C210" i="4" s="1"/>
  <c r="R211" i="4"/>
  <c r="F211" i="4" s="1"/>
  <c r="P213" i="4"/>
  <c r="D213" i="4" s="1"/>
  <c r="S214" i="4"/>
  <c r="G214" i="4" s="1"/>
  <c r="Q216" i="4"/>
  <c r="E216" i="4" s="1"/>
  <c r="O218" i="4"/>
  <c r="C218" i="4" s="1"/>
  <c r="R219" i="4"/>
  <c r="F219" i="4" s="1"/>
  <c r="P221" i="4"/>
  <c r="D221" i="4" s="1"/>
  <c r="S222" i="4"/>
  <c r="G222" i="4" s="1"/>
  <c r="O224" i="4"/>
  <c r="C224" i="4" s="1"/>
  <c r="S224" i="4"/>
  <c r="G224" i="4" s="1"/>
  <c r="R225" i="4"/>
  <c r="F225" i="4" s="1"/>
  <c r="R156" i="4"/>
  <c r="F156" i="4" s="1"/>
  <c r="Q158" i="4"/>
  <c r="E158" i="4" s="1"/>
  <c r="R161" i="4"/>
  <c r="F161" i="4" s="1"/>
  <c r="S164" i="4"/>
  <c r="G164" i="4" s="1"/>
  <c r="O168" i="4"/>
  <c r="C168" i="4" s="1"/>
  <c r="P171" i="4"/>
  <c r="D171" i="4" s="1"/>
  <c r="Q174" i="4"/>
  <c r="E174" i="4" s="1"/>
  <c r="R177" i="4"/>
  <c r="F177" i="4" s="1"/>
  <c r="S180" i="4"/>
  <c r="G180" i="4" s="1"/>
  <c r="O184" i="4"/>
  <c r="C184" i="4" s="1"/>
  <c r="P187" i="4"/>
  <c r="D187" i="4" s="1"/>
  <c r="Q190" i="4"/>
  <c r="E190" i="4" s="1"/>
  <c r="R193" i="4"/>
  <c r="F193" i="4" s="1"/>
  <c r="S196" i="4"/>
  <c r="G196" i="4" s="1"/>
  <c r="O200" i="4"/>
  <c r="C200" i="4" s="1"/>
  <c r="Q202" i="4"/>
  <c r="E202" i="4" s="1"/>
  <c r="O204" i="4"/>
  <c r="C204" i="4" s="1"/>
  <c r="R205" i="4"/>
  <c r="F205" i="4" s="1"/>
  <c r="P207" i="4"/>
  <c r="D207" i="4" s="1"/>
  <c r="S208" i="4"/>
  <c r="G208" i="4" s="1"/>
  <c r="Q210" i="4"/>
  <c r="E210" i="4" s="1"/>
  <c r="O212" i="4"/>
  <c r="C212" i="4" s="1"/>
  <c r="R213" i="4"/>
  <c r="F213" i="4" s="1"/>
  <c r="P215" i="4"/>
  <c r="D215" i="4" s="1"/>
  <c r="S216" i="4"/>
  <c r="G216" i="4" s="1"/>
  <c r="Q218" i="4"/>
  <c r="E218" i="4" s="1"/>
  <c r="O220" i="4"/>
  <c r="C220" i="4" s="1"/>
  <c r="R221" i="4"/>
  <c r="F221" i="4" s="1"/>
  <c r="P223" i="4"/>
  <c r="D223" i="4" s="1"/>
  <c r="P224" i="4"/>
  <c r="D224" i="4" s="1"/>
  <c r="O225" i="4"/>
  <c r="C225" i="4" s="1"/>
  <c r="S225" i="4"/>
  <c r="G225" i="4" s="1"/>
  <c r="S156" i="4"/>
  <c r="G156" i="4" s="1"/>
  <c r="P159" i="4"/>
  <c r="D159" i="4" s="1"/>
  <c r="O172" i="4"/>
  <c r="C172" i="4" s="1"/>
  <c r="S184" i="4"/>
  <c r="G184" i="4" s="1"/>
  <c r="R197" i="4"/>
  <c r="F197" i="4" s="1"/>
  <c r="O206" i="4"/>
  <c r="C206" i="4" s="1"/>
  <c r="Q212" i="4"/>
  <c r="E212" i="4" s="1"/>
  <c r="S218" i="4"/>
  <c r="G218" i="4" s="1"/>
  <c r="Q224" i="4"/>
  <c r="E224" i="4" s="1"/>
  <c r="Q178" i="4"/>
  <c r="E178" i="4" s="1"/>
  <c r="P209" i="4"/>
  <c r="D209" i="4" s="1"/>
  <c r="O222" i="4"/>
  <c r="C222" i="4" s="1"/>
  <c r="R181" i="4"/>
  <c r="F181" i="4" s="1"/>
  <c r="Q204" i="4"/>
  <c r="E204" i="4" s="1"/>
  <c r="P217" i="4"/>
  <c r="D217" i="4" s="1"/>
  <c r="Q162" i="4"/>
  <c r="E162" i="4" s="1"/>
  <c r="P175" i="4"/>
  <c r="D175" i="4" s="1"/>
  <c r="O188" i="4"/>
  <c r="C188" i="4" s="1"/>
  <c r="S200" i="4"/>
  <c r="G200" i="4" s="1"/>
  <c r="R207" i="4"/>
  <c r="F207" i="4" s="1"/>
  <c r="O214" i="4"/>
  <c r="C214" i="4" s="1"/>
  <c r="Q220" i="4"/>
  <c r="E220" i="4" s="1"/>
  <c r="P225" i="4"/>
  <c r="D225" i="4" s="1"/>
  <c r="R165" i="4"/>
  <c r="F165" i="4" s="1"/>
  <c r="P191" i="4"/>
  <c r="D191" i="4" s="1"/>
  <c r="S202" i="4"/>
  <c r="G202" i="4" s="1"/>
  <c r="R215" i="4"/>
  <c r="F215" i="4" s="1"/>
  <c r="P156" i="4"/>
  <c r="D156" i="4" s="1"/>
  <c r="S168" i="4"/>
  <c r="G168" i="4" s="1"/>
  <c r="Q194" i="4"/>
  <c r="E194" i="4" s="1"/>
  <c r="S210" i="4"/>
  <c r="G210" i="4" s="1"/>
  <c r="Q223" i="4"/>
  <c r="E223" i="4" s="1"/>
  <c r="O82" i="4"/>
  <c r="C82" i="4" s="1"/>
  <c r="S82" i="4"/>
  <c r="G82" i="4" s="1"/>
  <c r="R83" i="4"/>
  <c r="F83" i="4" s="1"/>
  <c r="Q84" i="4"/>
  <c r="E84" i="4" s="1"/>
  <c r="P85" i="4"/>
  <c r="D85" i="4" s="1"/>
  <c r="O86" i="4"/>
  <c r="C86" i="4" s="1"/>
  <c r="S86" i="4"/>
  <c r="G86" i="4" s="1"/>
  <c r="R87" i="4"/>
  <c r="F87" i="4" s="1"/>
  <c r="Q88" i="4"/>
  <c r="E88" i="4" s="1"/>
  <c r="P89" i="4"/>
  <c r="D89" i="4" s="1"/>
  <c r="O90" i="4"/>
  <c r="C90" i="4" s="1"/>
  <c r="S90" i="4"/>
  <c r="G90" i="4" s="1"/>
  <c r="R91" i="4"/>
  <c r="F91" i="4" s="1"/>
  <c r="Q92" i="4"/>
  <c r="E92" i="4" s="1"/>
  <c r="P93" i="4"/>
  <c r="D93" i="4" s="1"/>
  <c r="O94" i="4"/>
  <c r="C94" i="4" s="1"/>
  <c r="S94" i="4"/>
  <c r="G94" i="4" s="1"/>
  <c r="R95" i="4"/>
  <c r="F95" i="4" s="1"/>
  <c r="Q96" i="4"/>
  <c r="E96" i="4" s="1"/>
  <c r="P97" i="4"/>
  <c r="D97" i="4" s="1"/>
  <c r="O98" i="4"/>
  <c r="C98" i="4" s="1"/>
  <c r="S98" i="4"/>
  <c r="G98" i="4" s="1"/>
  <c r="R99" i="4"/>
  <c r="F99" i="4" s="1"/>
  <c r="Q100" i="4"/>
  <c r="E100" i="4" s="1"/>
  <c r="P101" i="4"/>
  <c r="D101" i="4" s="1"/>
  <c r="O102" i="4"/>
  <c r="C102" i="4" s="1"/>
  <c r="S102" i="4"/>
  <c r="G102" i="4" s="1"/>
  <c r="R103" i="4"/>
  <c r="F103" i="4" s="1"/>
  <c r="Q104" i="4"/>
  <c r="E104" i="4" s="1"/>
  <c r="P105" i="4"/>
  <c r="D105" i="4" s="1"/>
  <c r="O106" i="4"/>
  <c r="C106" i="4" s="1"/>
  <c r="S106" i="4"/>
  <c r="G106" i="4" s="1"/>
  <c r="R107" i="4"/>
  <c r="F107" i="4" s="1"/>
  <c r="Q108" i="4"/>
  <c r="E108" i="4" s="1"/>
  <c r="P109" i="4"/>
  <c r="D109" i="4" s="1"/>
  <c r="O110" i="4"/>
  <c r="C110" i="4" s="1"/>
  <c r="S110" i="4"/>
  <c r="G110" i="4" s="1"/>
  <c r="R111" i="4"/>
  <c r="F111" i="4" s="1"/>
  <c r="Q112" i="4"/>
  <c r="E112" i="4" s="1"/>
  <c r="P113" i="4"/>
  <c r="D113" i="4" s="1"/>
  <c r="O114" i="4"/>
  <c r="C114" i="4" s="1"/>
  <c r="S114" i="4"/>
  <c r="G114" i="4" s="1"/>
  <c r="R115" i="4"/>
  <c r="F115" i="4" s="1"/>
  <c r="Q116" i="4"/>
  <c r="E116" i="4" s="1"/>
  <c r="P117" i="4"/>
  <c r="D117" i="4" s="1"/>
  <c r="O118" i="4"/>
  <c r="C118" i="4" s="1"/>
  <c r="S118" i="4"/>
  <c r="G118" i="4" s="1"/>
  <c r="R119" i="4"/>
  <c r="F119" i="4" s="1"/>
  <c r="Q120" i="4"/>
  <c r="E120" i="4" s="1"/>
  <c r="P121" i="4"/>
  <c r="D121" i="4" s="1"/>
  <c r="O122" i="4"/>
  <c r="C122" i="4" s="1"/>
  <c r="S122" i="4"/>
  <c r="G122" i="4" s="1"/>
  <c r="R123" i="4"/>
  <c r="F123" i="4" s="1"/>
  <c r="P82" i="4"/>
  <c r="D82" i="4" s="1"/>
  <c r="O83" i="4"/>
  <c r="C83" i="4" s="1"/>
  <c r="S83" i="4"/>
  <c r="G83" i="4" s="1"/>
  <c r="R84" i="4"/>
  <c r="F84" i="4" s="1"/>
  <c r="Q85" i="4"/>
  <c r="E85" i="4" s="1"/>
  <c r="P86" i="4"/>
  <c r="D86" i="4" s="1"/>
  <c r="O87" i="4"/>
  <c r="C87" i="4" s="1"/>
  <c r="S87" i="4"/>
  <c r="G87" i="4" s="1"/>
  <c r="R88" i="4"/>
  <c r="F88" i="4" s="1"/>
  <c r="Q89" i="4"/>
  <c r="E89" i="4" s="1"/>
  <c r="P90" i="4"/>
  <c r="D90" i="4" s="1"/>
  <c r="O91" i="4"/>
  <c r="C91" i="4" s="1"/>
  <c r="S91" i="4"/>
  <c r="G91" i="4" s="1"/>
  <c r="R92" i="4"/>
  <c r="F92" i="4" s="1"/>
  <c r="Q93" i="4"/>
  <c r="E93" i="4" s="1"/>
  <c r="P94" i="4"/>
  <c r="D94" i="4" s="1"/>
  <c r="O95" i="4"/>
  <c r="C95" i="4" s="1"/>
  <c r="S95" i="4"/>
  <c r="G95" i="4" s="1"/>
  <c r="R96" i="4"/>
  <c r="F96" i="4" s="1"/>
  <c r="Q97" i="4"/>
  <c r="E97" i="4" s="1"/>
  <c r="P98" i="4"/>
  <c r="D98" i="4" s="1"/>
  <c r="O99" i="4"/>
  <c r="C99" i="4" s="1"/>
  <c r="S99" i="4"/>
  <c r="G99" i="4" s="1"/>
  <c r="R100" i="4"/>
  <c r="F100" i="4" s="1"/>
  <c r="Q101" i="4"/>
  <c r="E101" i="4" s="1"/>
  <c r="P102" i="4"/>
  <c r="D102" i="4" s="1"/>
  <c r="O103" i="4"/>
  <c r="C103" i="4" s="1"/>
  <c r="S103" i="4"/>
  <c r="G103" i="4" s="1"/>
  <c r="R104" i="4"/>
  <c r="F104" i="4" s="1"/>
  <c r="Q105" i="4"/>
  <c r="E105" i="4" s="1"/>
  <c r="P106" i="4"/>
  <c r="D106" i="4" s="1"/>
  <c r="O107" i="4"/>
  <c r="C107" i="4" s="1"/>
  <c r="S107" i="4"/>
  <c r="G107" i="4" s="1"/>
  <c r="R108" i="4"/>
  <c r="F108" i="4" s="1"/>
  <c r="Q109" i="4"/>
  <c r="E109" i="4" s="1"/>
  <c r="P110" i="4"/>
  <c r="D110" i="4" s="1"/>
  <c r="O111" i="4"/>
  <c r="C111" i="4" s="1"/>
  <c r="S111" i="4"/>
  <c r="G111" i="4" s="1"/>
  <c r="R112" i="4"/>
  <c r="F112" i="4" s="1"/>
  <c r="Q113" i="4"/>
  <c r="E113" i="4" s="1"/>
  <c r="P114" i="4"/>
  <c r="D114" i="4" s="1"/>
  <c r="O115" i="4"/>
  <c r="C115" i="4" s="1"/>
  <c r="S115" i="4"/>
  <c r="G115" i="4" s="1"/>
  <c r="R116" i="4"/>
  <c r="F116" i="4" s="1"/>
  <c r="Q117" i="4"/>
  <c r="E117" i="4" s="1"/>
  <c r="P118" i="4"/>
  <c r="D118" i="4" s="1"/>
  <c r="O119" i="4"/>
  <c r="C119" i="4" s="1"/>
  <c r="S119" i="4"/>
  <c r="G119" i="4" s="1"/>
  <c r="R120" i="4"/>
  <c r="F120" i="4" s="1"/>
  <c r="Q121" i="4"/>
  <c r="E121" i="4" s="1"/>
  <c r="P122" i="4"/>
  <c r="D122" i="4" s="1"/>
  <c r="O123" i="4"/>
  <c r="C123" i="4" s="1"/>
  <c r="S123" i="4"/>
  <c r="G123" i="4" s="1"/>
  <c r="Q82" i="4"/>
  <c r="E82" i="4" s="1"/>
  <c r="P83" i="4"/>
  <c r="D83" i="4" s="1"/>
  <c r="O84" i="4"/>
  <c r="C84" i="4" s="1"/>
  <c r="S84" i="4"/>
  <c r="G84" i="4" s="1"/>
  <c r="R85" i="4"/>
  <c r="F85" i="4" s="1"/>
  <c r="Q86" i="4"/>
  <c r="E86" i="4" s="1"/>
  <c r="P87" i="4"/>
  <c r="D87" i="4" s="1"/>
  <c r="O88" i="4"/>
  <c r="C88" i="4" s="1"/>
  <c r="S88" i="4"/>
  <c r="G88" i="4" s="1"/>
  <c r="R89" i="4"/>
  <c r="F89" i="4" s="1"/>
  <c r="Q90" i="4"/>
  <c r="E90" i="4" s="1"/>
  <c r="P91" i="4"/>
  <c r="D91" i="4" s="1"/>
  <c r="O92" i="4"/>
  <c r="C92" i="4" s="1"/>
  <c r="S92" i="4"/>
  <c r="G92" i="4" s="1"/>
  <c r="R93" i="4"/>
  <c r="F93" i="4" s="1"/>
  <c r="Q94" i="4"/>
  <c r="E94" i="4" s="1"/>
  <c r="P95" i="4"/>
  <c r="D95" i="4" s="1"/>
  <c r="O96" i="4"/>
  <c r="C96" i="4" s="1"/>
  <c r="S96" i="4"/>
  <c r="G96" i="4" s="1"/>
  <c r="R97" i="4"/>
  <c r="F97" i="4" s="1"/>
  <c r="Q98" i="4"/>
  <c r="E98" i="4" s="1"/>
  <c r="P99" i="4"/>
  <c r="D99" i="4" s="1"/>
  <c r="O100" i="4"/>
  <c r="C100" i="4" s="1"/>
  <c r="S100" i="4"/>
  <c r="G100" i="4" s="1"/>
  <c r="R101" i="4"/>
  <c r="F101" i="4" s="1"/>
  <c r="Q102" i="4"/>
  <c r="E102" i="4" s="1"/>
  <c r="P103" i="4"/>
  <c r="D103" i="4" s="1"/>
  <c r="O104" i="4"/>
  <c r="C104" i="4" s="1"/>
  <c r="S104" i="4"/>
  <c r="G104" i="4" s="1"/>
  <c r="R105" i="4"/>
  <c r="F105" i="4" s="1"/>
  <c r="R82" i="4"/>
  <c r="F82" i="4" s="1"/>
  <c r="S85" i="4"/>
  <c r="G85" i="4" s="1"/>
  <c r="O89" i="4"/>
  <c r="C89" i="4" s="1"/>
  <c r="P92" i="4"/>
  <c r="D92" i="4" s="1"/>
  <c r="Q95" i="4"/>
  <c r="E95" i="4" s="1"/>
  <c r="R98" i="4"/>
  <c r="F98" i="4" s="1"/>
  <c r="S101" i="4"/>
  <c r="G101" i="4" s="1"/>
  <c r="O105" i="4"/>
  <c r="C105" i="4" s="1"/>
  <c r="P107" i="4"/>
  <c r="D107" i="4" s="1"/>
  <c r="S108" i="4"/>
  <c r="G108" i="4" s="1"/>
  <c r="Q110" i="4"/>
  <c r="E110" i="4" s="1"/>
  <c r="O112" i="4"/>
  <c r="C112" i="4" s="1"/>
  <c r="R113" i="4"/>
  <c r="F113" i="4" s="1"/>
  <c r="P115" i="4"/>
  <c r="D115" i="4" s="1"/>
  <c r="S116" i="4"/>
  <c r="G116" i="4" s="1"/>
  <c r="Q118" i="4"/>
  <c r="E118" i="4" s="1"/>
  <c r="O120" i="4"/>
  <c r="C120" i="4" s="1"/>
  <c r="R121" i="4"/>
  <c r="F121" i="4" s="1"/>
  <c r="P123" i="4"/>
  <c r="D123" i="4" s="1"/>
  <c r="Q124" i="4"/>
  <c r="E124" i="4" s="1"/>
  <c r="P125" i="4"/>
  <c r="D125" i="4" s="1"/>
  <c r="O126" i="4"/>
  <c r="C126" i="4" s="1"/>
  <c r="S126" i="4"/>
  <c r="G126" i="4" s="1"/>
  <c r="R127" i="4"/>
  <c r="F127" i="4" s="1"/>
  <c r="Q128" i="4"/>
  <c r="E128" i="4" s="1"/>
  <c r="P129" i="4"/>
  <c r="D129" i="4" s="1"/>
  <c r="O130" i="4"/>
  <c r="C130" i="4" s="1"/>
  <c r="S130" i="4"/>
  <c r="G130" i="4" s="1"/>
  <c r="R131" i="4"/>
  <c r="F131" i="4" s="1"/>
  <c r="Q132" i="4"/>
  <c r="E132" i="4" s="1"/>
  <c r="P133" i="4"/>
  <c r="D133" i="4" s="1"/>
  <c r="O134" i="4"/>
  <c r="C134" i="4" s="1"/>
  <c r="S134" i="4"/>
  <c r="G134" i="4" s="1"/>
  <c r="R135" i="4"/>
  <c r="F135" i="4" s="1"/>
  <c r="Q136" i="4"/>
  <c r="E136" i="4" s="1"/>
  <c r="P137" i="4"/>
  <c r="D137" i="4" s="1"/>
  <c r="O138" i="4"/>
  <c r="C138" i="4" s="1"/>
  <c r="S138" i="4"/>
  <c r="G138" i="4" s="1"/>
  <c r="R139" i="4"/>
  <c r="F139" i="4" s="1"/>
  <c r="Q140" i="4"/>
  <c r="E140" i="4" s="1"/>
  <c r="P141" i="4"/>
  <c r="D141" i="4" s="1"/>
  <c r="O142" i="4"/>
  <c r="C142" i="4" s="1"/>
  <c r="S142" i="4"/>
  <c r="G142" i="4" s="1"/>
  <c r="R143" i="4"/>
  <c r="F143" i="4" s="1"/>
  <c r="Q144" i="4"/>
  <c r="E144" i="4" s="1"/>
  <c r="P145" i="4"/>
  <c r="D145" i="4" s="1"/>
  <c r="O146" i="4"/>
  <c r="C146" i="4" s="1"/>
  <c r="S146" i="4"/>
  <c r="G146" i="4" s="1"/>
  <c r="R147" i="4"/>
  <c r="F147" i="4" s="1"/>
  <c r="Q148" i="4"/>
  <c r="E148" i="4" s="1"/>
  <c r="P149" i="4"/>
  <c r="D149" i="4" s="1"/>
  <c r="O150" i="4"/>
  <c r="C150" i="4" s="1"/>
  <c r="S150" i="4"/>
  <c r="G150" i="4" s="1"/>
  <c r="S81" i="4"/>
  <c r="G81" i="4" s="1"/>
  <c r="P84" i="4"/>
  <c r="D84" i="4" s="1"/>
  <c r="R90" i="4"/>
  <c r="F90" i="4" s="1"/>
  <c r="P100" i="4"/>
  <c r="D100" i="4" s="1"/>
  <c r="Q106" i="4"/>
  <c r="E106" i="4" s="1"/>
  <c r="R109" i="4"/>
  <c r="F109" i="4" s="1"/>
  <c r="S112" i="4"/>
  <c r="G112" i="4" s="1"/>
  <c r="O116" i="4"/>
  <c r="C116" i="4" s="1"/>
  <c r="P119" i="4"/>
  <c r="D119" i="4" s="1"/>
  <c r="Q122" i="4"/>
  <c r="E122" i="4" s="1"/>
  <c r="S124" i="4"/>
  <c r="G124" i="4" s="1"/>
  <c r="Q126" i="4"/>
  <c r="E126" i="4" s="1"/>
  <c r="O128" i="4"/>
  <c r="C128" i="4" s="1"/>
  <c r="R129" i="4"/>
  <c r="F129" i="4" s="1"/>
  <c r="O132" i="4"/>
  <c r="C132" i="4" s="1"/>
  <c r="R133" i="4"/>
  <c r="F133" i="4" s="1"/>
  <c r="P135" i="4"/>
  <c r="D135" i="4" s="1"/>
  <c r="S136" i="4"/>
  <c r="G136" i="4" s="1"/>
  <c r="Q138" i="4"/>
  <c r="E138" i="4" s="1"/>
  <c r="O140" i="4"/>
  <c r="C140" i="4" s="1"/>
  <c r="Q142" i="4"/>
  <c r="E142" i="4" s="1"/>
  <c r="O144" i="4"/>
  <c r="C144" i="4" s="1"/>
  <c r="R145" i="4"/>
  <c r="F145" i="4" s="1"/>
  <c r="O148" i="4"/>
  <c r="C148" i="4" s="1"/>
  <c r="R149" i="4"/>
  <c r="F149" i="4" s="1"/>
  <c r="Q81" i="4"/>
  <c r="E81" i="4" s="1"/>
  <c r="P88" i="4"/>
  <c r="D88" i="4" s="1"/>
  <c r="Q91" i="4"/>
  <c r="E91" i="4" s="1"/>
  <c r="S97" i="4"/>
  <c r="G97" i="4" s="1"/>
  <c r="P104" i="4"/>
  <c r="D104" i="4" s="1"/>
  <c r="P108" i="4"/>
  <c r="D108" i="4" s="1"/>
  <c r="Q111" i="4"/>
  <c r="E111" i="4" s="1"/>
  <c r="R114" i="4"/>
  <c r="F114" i="4" s="1"/>
  <c r="S117" i="4"/>
  <c r="G117" i="4" s="1"/>
  <c r="O121" i="4"/>
  <c r="C121" i="4" s="1"/>
  <c r="P124" i="4"/>
  <c r="D124" i="4" s="1"/>
  <c r="S125" i="4"/>
  <c r="G125" i="4" s="1"/>
  <c r="Q127" i="4"/>
  <c r="E127" i="4" s="1"/>
  <c r="O129" i="4"/>
  <c r="C129" i="4" s="1"/>
  <c r="R130" i="4"/>
  <c r="F130" i="4" s="1"/>
  <c r="P132" i="4"/>
  <c r="D132" i="4" s="1"/>
  <c r="S133" i="4"/>
  <c r="G133" i="4" s="1"/>
  <c r="Q135" i="4"/>
  <c r="E135" i="4" s="1"/>
  <c r="O137" i="4"/>
  <c r="C137" i="4" s="1"/>
  <c r="R138" i="4"/>
  <c r="F138" i="4" s="1"/>
  <c r="P140" i="4"/>
  <c r="D140" i="4" s="1"/>
  <c r="S141" i="4"/>
  <c r="G141" i="4" s="1"/>
  <c r="P144" i="4"/>
  <c r="D144" i="4" s="1"/>
  <c r="S145" i="4"/>
  <c r="G145" i="4" s="1"/>
  <c r="Q147" i="4"/>
  <c r="E147" i="4" s="1"/>
  <c r="O149" i="4"/>
  <c r="C149" i="4" s="1"/>
  <c r="R150" i="4"/>
  <c r="F150" i="4" s="1"/>
  <c r="Q83" i="4"/>
  <c r="E83" i="4" s="1"/>
  <c r="R86" i="4"/>
  <c r="F86" i="4" s="1"/>
  <c r="S89" i="4"/>
  <c r="G89" i="4" s="1"/>
  <c r="O93" i="4"/>
  <c r="C93" i="4" s="1"/>
  <c r="P96" i="4"/>
  <c r="D96" i="4" s="1"/>
  <c r="Q99" i="4"/>
  <c r="E99" i="4" s="1"/>
  <c r="R102" i="4"/>
  <c r="F102" i="4" s="1"/>
  <c r="S105" i="4"/>
  <c r="G105" i="4" s="1"/>
  <c r="Q107" i="4"/>
  <c r="E107" i="4" s="1"/>
  <c r="O109" i="4"/>
  <c r="C109" i="4" s="1"/>
  <c r="R110" i="4"/>
  <c r="F110" i="4" s="1"/>
  <c r="P112" i="4"/>
  <c r="D112" i="4" s="1"/>
  <c r="S113" i="4"/>
  <c r="G113" i="4" s="1"/>
  <c r="Q115" i="4"/>
  <c r="E115" i="4" s="1"/>
  <c r="O117" i="4"/>
  <c r="C117" i="4" s="1"/>
  <c r="R118" i="4"/>
  <c r="F118" i="4" s="1"/>
  <c r="P120" i="4"/>
  <c r="D120" i="4" s="1"/>
  <c r="S121" i="4"/>
  <c r="G121" i="4" s="1"/>
  <c r="Q123" i="4"/>
  <c r="E123" i="4" s="1"/>
  <c r="R124" i="4"/>
  <c r="F124" i="4" s="1"/>
  <c r="Q125" i="4"/>
  <c r="E125" i="4" s="1"/>
  <c r="P126" i="4"/>
  <c r="D126" i="4" s="1"/>
  <c r="O127" i="4"/>
  <c r="C127" i="4" s="1"/>
  <c r="S127" i="4"/>
  <c r="G127" i="4" s="1"/>
  <c r="R128" i="4"/>
  <c r="F128" i="4" s="1"/>
  <c r="Q129" i="4"/>
  <c r="E129" i="4" s="1"/>
  <c r="P130" i="4"/>
  <c r="D130" i="4" s="1"/>
  <c r="O131" i="4"/>
  <c r="C131" i="4" s="1"/>
  <c r="S131" i="4"/>
  <c r="G131" i="4" s="1"/>
  <c r="R132" i="4"/>
  <c r="F132" i="4" s="1"/>
  <c r="Q133" i="4"/>
  <c r="E133" i="4" s="1"/>
  <c r="P134" i="4"/>
  <c r="D134" i="4" s="1"/>
  <c r="O135" i="4"/>
  <c r="C135" i="4" s="1"/>
  <c r="S135" i="4"/>
  <c r="G135" i="4" s="1"/>
  <c r="R136" i="4"/>
  <c r="F136" i="4" s="1"/>
  <c r="Q137" i="4"/>
  <c r="E137" i="4" s="1"/>
  <c r="P138" i="4"/>
  <c r="D138" i="4" s="1"/>
  <c r="O139" i="4"/>
  <c r="C139" i="4" s="1"/>
  <c r="S139" i="4"/>
  <c r="G139" i="4" s="1"/>
  <c r="R140" i="4"/>
  <c r="F140" i="4" s="1"/>
  <c r="Q141" i="4"/>
  <c r="E141" i="4" s="1"/>
  <c r="P142" i="4"/>
  <c r="D142" i="4" s="1"/>
  <c r="O143" i="4"/>
  <c r="C143" i="4" s="1"/>
  <c r="S143" i="4"/>
  <c r="G143" i="4" s="1"/>
  <c r="R144" i="4"/>
  <c r="F144" i="4" s="1"/>
  <c r="Q145" i="4"/>
  <c r="E145" i="4" s="1"/>
  <c r="P146" i="4"/>
  <c r="D146" i="4" s="1"/>
  <c r="O147" i="4"/>
  <c r="C147" i="4" s="1"/>
  <c r="S147" i="4"/>
  <c r="G147" i="4" s="1"/>
  <c r="R148" i="4"/>
  <c r="F148" i="4" s="1"/>
  <c r="Q149" i="4"/>
  <c r="E149" i="4" s="1"/>
  <c r="P150" i="4"/>
  <c r="D150" i="4" s="1"/>
  <c r="P81" i="4"/>
  <c r="D81" i="4" s="1"/>
  <c r="Q87" i="4"/>
  <c r="E87" i="4" s="1"/>
  <c r="S93" i="4"/>
  <c r="G93" i="4" s="1"/>
  <c r="O97" i="4"/>
  <c r="C97" i="4" s="1"/>
  <c r="Q103" i="4"/>
  <c r="E103" i="4" s="1"/>
  <c r="O108" i="4"/>
  <c r="C108" i="4" s="1"/>
  <c r="P111" i="4"/>
  <c r="D111" i="4" s="1"/>
  <c r="Q114" i="4"/>
  <c r="E114" i="4" s="1"/>
  <c r="R117" i="4"/>
  <c r="F117" i="4" s="1"/>
  <c r="S120" i="4"/>
  <c r="G120" i="4" s="1"/>
  <c r="O124" i="4"/>
  <c r="C124" i="4" s="1"/>
  <c r="R125" i="4"/>
  <c r="F125" i="4" s="1"/>
  <c r="P127" i="4"/>
  <c r="D127" i="4" s="1"/>
  <c r="S128" i="4"/>
  <c r="G128" i="4" s="1"/>
  <c r="Q130" i="4"/>
  <c r="E130" i="4" s="1"/>
  <c r="P131" i="4"/>
  <c r="D131" i="4" s="1"/>
  <c r="S132" i="4"/>
  <c r="G132" i="4" s="1"/>
  <c r="Q134" i="4"/>
  <c r="E134" i="4" s="1"/>
  <c r="O136" i="4"/>
  <c r="C136" i="4" s="1"/>
  <c r="R137" i="4"/>
  <c r="F137" i="4" s="1"/>
  <c r="P139" i="4"/>
  <c r="D139" i="4" s="1"/>
  <c r="S140" i="4"/>
  <c r="G140" i="4" s="1"/>
  <c r="R141" i="4"/>
  <c r="F141" i="4" s="1"/>
  <c r="P143" i="4"/>
  <c r="D143" i="4" s="1"/>
  <c r="S144" i="4"/>
  <c r="G144" i="4" s="1"/>
  <c r="Q146" i="4"/>
  <c r="E146" i="4" s="1"/>
  <c r="P147" i="4"/>
  <c r="D147" i="4" s="1"/>
  <c r="S148" i="4"/>
  <c r="G148" i="4" s="1"/>
  <c r="Q150" i="4"/>
  <c r="E150" i="4" s="1"/>
  <c r="O85" i="4"/>
  <c r="C85" i="4" s="1"/>
  <c r="R94" i="4"/>
  <c r="F94" i="4" s="1"/>
  <c r="O101" i="4"/>
  <c r="C101" i="4" s="1"/>
  <c r="R106" i="4"/>
  <c r="F106" i="4" s="1"/>
  <c r="S109" i="4"/>
  <c r="G109" i="4" s="1"/>
  <c r="O113" i="4"/>
  <c r="C113" i="4" s="1"/>
  <c r="P116" i="4"/>
  <c r="D116" i="4" s="1"/>
  <c r="Q119" i="4"/>
  <c r="E119" i="4" s="1"/>
  <c r="R122" i="4"/>
  <c r="F122" i="4" s="1"/>
  <c r="O125" i="4"/>
  <c r="C125" i="4" s="1"/>
  <c r="R126" i="4"/>
  <c r="F126" i="4" s="1"/>
  <c r="P128" i="4"/>
  <c r="D128" i="4" s="1"/>
  <c r="S129" i="4"/>
  <c r="G129" i="4" s="1"/>
  <c r="Q131" i="4"/>
  <c r="E131" i="4" s="1"/>
  <c r="O133" i="4"/>
  <c r="C133" i="4" s="1"/>
  <c r="R134" i="4"/>
  <c r="F134" i="4" s="1"/>
  <c r="P136" i="4"/>
  <c r="D136" i="4" s="1"/>
  <c r="S137" i="4"/>
  <c r="G137" i="4" s="1"/>
  <c r="Q139" i="4"/>
  <c r="E139" i="4" s="1"/>
  <c r="O141" i="4"/>
  <c r="C141" i="4" s="1"/>
  <c r="R142" i="4"/>
  <c r="F142" i="4" s="1"/>
  <c r="Q143" i="4"/>
  <c r="E143" i="4" s="1"/>
  <c r="O145" i="4"/>
  <c r="C145" i="4" s="1"/>
  <c r="R146" i="4"/>
  <c r="F146" i="4" s="1"/>
  <c r="P148" i="4"/>
  <c r="D148" i="4" s="1"/>
  <c r="S149" i="4"/>
  <c r="G149" i="4" s="1"/>
  <c r="R81" i="4"/>
  <c r="F81" i="4" s="1"/>
  <c r="O156" i="4"/>
  <c r="C156" i="4" s="1"/>
  <c r="O81" i="4"/>
  <c r="C81" i="4" s="1"/>
  <c r="P4" i="4"/>
  <c r="O6" i="4" s="1"/>
  <c r="C6" i="4" s="1"/>
  <c r="M268" i="4"/>
  <c r="C268" i="4" s="1"/>
  <c r="N294" i="4"/>
  <c r="D294" i="4" s="1"/>
  <c r="N251" i="4"/>
  <c r="D251" i="4" s="1"/>
  <c r="N269" i="4"/>
  <c r="D269" i="4" s="1"/>
  <c r="M237" i="4"/>
  <c r="C237" i="4" s="1"/>
  <c r="M273" i="4"/>
  <c r="C273" i="4" s="1"/>
  <c r="N236" i="4"/>
  <c r="D236" i="4" s="1"/>
  <c r="M245" i="4"/>
  <c r="C245" i="4" s="1"/>
  <c r="N285" i="4"/>
  <c r="D285" i="4" s="1"/>
  <c r="M283" i="4"/>
  <c r="C283" i="4" s="1"/>
  <c r="M248" i="4"/>
  <c r="C248" i="4" s="1"/>
  <c r="M233" i="4"/>
  <c r="C233" i="4" s="1"/>
  <c r="M258" i="4"/>
  <c r="C258" i="4" s="1"/>
  <c r="M265" i="4"/>
  <c r="C265" i="4" s="1"/>
  <c r="M241" i="4"/>
  <c r="C241" i="4" s="1"/>
  <c r="N258" i="4"/>
  <c r="D258" i="4" s="1"/>
  <c r="N246" i="4"/>
  <c r="D246" i="4" s="1"/>
  <c r="M289" i="4"/>
  <c r="C289" i="4" s="1"/>
  <c r="M252" i="4"/>
  <c r="C252" i="4" s="1"/>
  <c r="M285" i="4"/>
  <c r="C285" i="4" s="1"/>
  <c r="N265" i="4"/>
  <c r="D265" i="4" s="1"/>
  <c r="N255" i="4"/>
  <c r="D255" i="4" s="1"/>
  <c r="N238" i="4"/>
  <c r="D238" i="4" s="1"/>
  <c r="N278" i="4"/>
  <c r="D278" i="4" s="1"/>
  <c r="N241" i="4"/>
  <c r="D241" i="4" s="1"/>
  <c r="N247" i="4"/>
  <c r="D247" i="4" s="1"/>
  <c r="M243" i="4"/>
  <c r="C243" i="4" s="1"/>
  <c r="N293" i="4"/>
  <c r="D293" i="4" s="1"/>
  <c r="M266" i="4"/>
  <c r="C266" i="4" s="1"/>
  <c r="N235" i="4"/>
  <c r="D235" i="4" s="1"/>
  <c r="M290" i="4"/>
  <c r="C290" i="4" s="1"/>
  <c r="M259" i="4"/>
  <c r="C259" i="4" s="1"/>
  <c r="N231" i="4"/>
  <c r="D231" i="4" s="1"/>
  <c r="N262" i="4"/>
  <c r="D262" i="4" s="1"/>
  <c r="M299" i="4"/>
  <c r="C299" i="4" s="1"/>
  <c r="M246" i="4"/>
  <c r="C246" i="4" s="1"/>
  <c r="N279" i="4"/>
  <c r="D279" i="4" s="1"/>
  <c r="M240" i="4"/>
  <c r="C240" i="4" s="1"/>
  <c r="M270" i="4"/>
  <c r="C270" i="4" s="1"/>
  <c r="M300" i="4"/>
  <c r="C300" i="4" s="1"/>
  <c r="M234" i="4"/>
  <c r="C234" i="4" s="1"/>
  <c r="N287" i="4"/>
  <c r="D287" i="4" s="1"/>
  <c r="M251" i="4"/>
  <c r="C251" i="4" s="1"/>
  <c r="M238" i="4"/>
  <c r="C238" i="4" s="1"/>
  <c r="M263" i="4"/>
  <c r="C263" i="4" s="1"/>
  <c r="N268" i="4"/>
  <c r="D268" i="4" s="1"/>
  <c r="N243" i="4"/>
  <c r="D243" i="4" s="1"/>
  <c r="N273" i="4"/>
  <c r="D273" i="4" s="1"/>
  <c r="M257" i="4"/>
  <c r="C257" i="4" s="1"/>
  <c r="M287" i="4"/>
  <c r="C287" i="4" s="1"/>
  <c r="N237" i="4"/>
  <c r="D237" i="4" s="1"/>
  <c r="M264" i="4"/>
  <c r="C264" i="4" s="1"/>
  <c r="N254" i="4"/>
  <c r="D254" i="4" s="1"/>
  <c r="M281" i="4"/>
  <c r="C281" i="4" s="1"/>
  <c r="N245" i="4"/>
  <c r="D245" i="4" s="1"/>
  <c r="M298" i="4"/>
  <c r="C298" i="4" s="1"/>
  <c r="N232" i="4"/>
  <c r="D232" i="4" s="1"/>
  <c r="M269" i="4"/>
  <c r="C269" i="4" s="1"/>
  <c r="M256" i="4"/>
  <c r="C256" i="4" s="1"/>
  <c r="M286" i="4"/>
  <c r="C286" i="4" s="1"/>
  <c r="M280" i="4"/>
  <c r="C280" i="4" s="1"/>
  <c r="N260" i="4"/>
  <c r="D260" i="4" s="1"/>
  <c r="N290" i="4"/>
  <c r="D290" i="4" s="1"/>
  <c r="N267" i="4"/>
  <c r="D267" i="4" s="1"/>
  <c r="M294" i="4"/>
  <c r="C294" i="4" s="1"/>
  <c r="N284" i="4"/>
  <c r="D284" i="4" s="1"/>
  <c r="M278" i="4"/>
  <c r="C278" i="4" s="1"/>
  <c r="N272" i="4"/>
  <c r="D272" i="4" s="1"/>
  <c r="N259" i="4"/>
  <c r="D259" i="4" s="1"/>
  <c r="N289" i="4"/>
  <c r="D289" i="4" s="1"/>
  <c r="N253" i="4"/>
  <c r="D253" i="4" s="1"/>
  <c r="N283" i="4"/>
  <c r="D283" i="4" s="1"/>
  <c r="M297" i="4"/>
  <c r="C297" i="4" s="1"/>
  <c r="M244" i="4"/>
  <c r="C244" i="4" s="1"/>
  <c r="N297" i="4"/>
  <c r="D297" i="4" s="1"/>
  <c r="N234" i="4"/>
  <c r="D234" i="4" s="1"/>
  <c r="M261" i="4"/>
  <c r="C261" i="4" s="1"/>
  <c r="M239" i="4"/>
  <c r="C239" i="4" s="1"/>
  <c r="N270" i="4"/>
  <c r="D270" i="4" s="1"/>
  <c r="M274" i="4"/>
  <c r="C274" i="4" s="1"/>
  <c r="N264" i="4"/>
  <c r="D264" i="4" s="1"/>
  <c r="M288" i="4"/>
  <c r="C288" i="4" s="1"/>
  <c r="N296" i="4"/>
  <c r="D296" i="4" s="1"/>
  <c r="M272" i="4"/>
  <c r="C272" i="4" s="1"/>
  <c r="M282" i="4"/>
  <c r="C282" i="4" s="1"/>
  <c r="M242" i="4"/>
  <c r="C242" i="4" s="1"/>
  <c r="M253" i="4"/>
  <c r="C253" i="4" s="1"/>
  <c r="M293" i="4"/>
  <c r="C293" i="4" s="1"/>
  <c r="N242" i="4"/>
  <c r="D242" i="4" s="1"/>
  <c r="M236" i="4"/>
  <c r="C236" i="4" s="1"/>
  <c r="M296" i="4"/>
  <c r="C296" i="4" s="1"/>
  <c r="M260" i="4"/>
  <c r="C260" i="4" s="1"/>
  <c r="N277" i="4"/>
  <c r="D277" i="4" s="1"/>
  <c r="N295" i="4"/>
  <c r="D295" i="4" s="1"/>
  <c r="N281" i="4"/>
  <c r="D281" i="4" s="1"/>
  <c r="N248" i="4"/>
  <c r="D248" i="4" s="1"/>
  <c r="N266" i="4"/>
  <c r="D266" i="4" s="1"/>
  <c r="N239" i="4"/>
  <c r="D239" i="4" s="1"/>
  <c r="N299" i="4"/>
  <c r="D299" i="4" s="1"/>
  <c r="N263" i="4"/>
  <c r="D263" i="4" s="1"/>
  <c r="M277" i="4"/>
  <c r="C277" i="4" s="1"/>
  <c r="M271" i="4"/>
  <c r="C271" i="4" s="1"/>
  <c r="N256" i="4"/>
  <c r="D256" i="4" s="1"/>
  <c r="M232" i="4"/>
  <c r="C232" i="4" s="1"/>
  <c r="M231" i="4"/>
  <c r="C231" i="4" s="1"/>
  <c r="M292" i="4"/>
  <c r="C292" i="4" s="1"/>
  <c r="N288" i="4"/>
  <c r="D288" i="4" s="1"/>
  <c r="N274" i="4"/>
  <c r="D274" i="4" s="1"/>
  <c r="N257" i="4"/>
  <c r="D257" i="4" s="1"/>
  <c r="N280" i="4"/>
  <c r="D280" i="4" s="1"/>
  <c r="M291" i="4"/>
  <c r="C291" i="4" s="1"/>
  <c r="M284" i="4"/>
  <c r="C284" i="4" s="1"/>
  <c r="N300" i="4"/>
  <c r="D300" i="4" s="1"/>
  <c r="M295" i="4"/>
  <c r="C295" i="4" s="1"/>
  <c r="N298" i="4"/>
  <c r="D298" i="4" s="1"/>
  <c r="N271" i="4"/>
  <c r="D271" i="4" s="1"/>
  <c r="M254" i="4"/>
  <c r="C254" i="4" s="1"/>
  <c r="N250" i="4"/>
  <c r="D250" i="4" s="1"/>
  <c r="N233" i="4"/>
  <c r="D233" i="4" s="1"/>
  <c r="N286" i="4"/>
  <c r="D286" i="4" s="1"/>
  <c r="N275" i="4"/>
  <c r="D275" i="4" s="1"/>
  <c r="N291" i="4"/>
  <c r="D291" i="4" s="1"/>
  <c r="M255" i="4"/>
  <c r="C255" i="4" s="1"/>
  <c r="M262" i="4"/>
  <c r="C262" i="4" s="1"/>
  <c r="N244" i="4"/>
  <c r="D244" i="4" s="1"/>
  <c r="M247" i="4"/>
  <c r="C247" i="4" s="1"/>
  <c r="N292" i="4"/>
  <c r="D292" i="4" s="1"/>
  <c r="N282" i="4"/>
  <c r="D282" i="4" s="1"/>
  <c r="M235" i="4"/>
  <c r="C235" i="4" s="1"/>
  <c r="M275" i="4"/>
  <c r="C275" i="4" s="1"/>
  <c r="M279" i="4"/>
  <c r="C279" i="4" s="1"/>
  <c r="N252" i="4"/>
  <c r="D252" i="4" s="1"/>
  <c r="N261" i="4"/>
  <c r="D261" i="4" s="1"/>
  <c r="M267" i="4"/>
  <c r="C267" i="4" s="1"/>
  <c r="N240" i="4"/>
  <c r="D240" i="4" s="1"/>
  <c r="M250" i="4"/>
  <c r="C250" i="4" s="1"/>
  <c r="M276" i="4"/>
  <c r="C276" i="4" s="1"/>
  <c r="N249" i="4"/>
  <c r="D249" i="4" s="1"/>
  <c r="M249" i="4"/>
  <c r="C249" i="4" s="1"/>
  <c r="N276" i="4"/>
  <c r="D276" i="4" s="1"/>
  <c r="O8" i="4" l="1"/>
  <c r="C8" i="4" s="1"/>
  <c r="R9" i="4"/>
  <c r="F9" i="4" s="1"/>
  <c r="P11" i="4"/>
  <c r="D11" i="4" s="1"/>
  <c r="S12" i="4"/>
  <c r="G12" i="4" s="1"/>
  <c r="Q14" i="4"/>
  <c r="E14" i="4" s="1"/>
  <c r="O16" i="4"/>
  <c r="C16" i="4" s="1"/>
  <c r="R17" i="4"/>
  <c r="F17" i="4" s="1"/>
  <c r="P19" i="4"/>
  <c r="D19" i="4" s="1"/>
  <c r="S20" i="4"/>
  <c r="G20" i="4" s="1"/>
  <c r="Q22" i="4"/>
  <c r="E22" i="4" s="1"/>
  <c r="O24" i="4"/>
  <c r="C24" i="4" s="1"/>
  <c r="R25" i="4"/>
  <c r="F25" i="4" s="1"/>
  <c r="P27" i="4"/>
  <c r="D27" i="4" s="1"/>
  <c r="S28" i="4"/>
  <c r="G28" i="4" s="1"/>
  <c r="Q30" i="4"/>
  <c r="E30" i="4" s="1"/>
  <c r="O32" i="4"/>
  <c r="C32" i="4" s="1"/>
  <c r="R33" i="4"/>
  <c r="F33" i="4" s="1"/>
  <c r="P35" i="4"/>
  <c r="D35" i="4" s="1"/>
  <c r="S36" i="4"/>
  <c r="G36" i="4" s="1"/>
  <c r="Q38" i="4"/>
  <c r="E38" i="4" s="1"/>
  <c r="O40" i="4"/>
  <c r="C40" i="4" s="1"/>
  <c r="R41" i="4"/>
  <c r="F41" i="4" s="1"/>
  <c r="P43" i="4"/>
  <c r="D43" i="4" s="1"/>
  <c r="S44" i="4"/>
  <c r="G44" i="4" s="1"/>
  <c r="Q46" i="4"/>
  <c r="E46" i="4" s="1"/>
  <c r="O48" i="4"/>
  <c r="C48" i="4" s="1"/>
  <c r="R49" i="4"/>
  <c r="F49" i="4" s="1"/>
  <c r="P51" i="4"/>
  <c r="D51" i="4" s="1"/>
  <c r="S52" i="4"/>
  <c r="G52" i="4" s="1"/>
  <c r="Q54" i="4"/>
  <c r="E54" i="4" s="1"/>
  <c r="O56" i="4"/>
  <c r="C56" i="4" s="1"/>
  <c r="R57" i="4"/>
  <c r="F57" i="4" s="1"/>
  <c r="P59" i="4"/>
  <c r="D59" i="4" s="1"/>
  <c r="S60" i="4"/>
  <c r="G60" i="4" s="1"/>
  <c r="Q62" i="4"/>
  <c r="E62" i="4" s="1"/>
  <c r="O64" i="4"/>
  <c r="C64" i="4" s="1"/>
  <c r="R65" i="4"/>
  <c r="F65" i="4" s="1"/>
  <c r="P67" i="4"/>
  <c r="D67" i="4" s="1"/>
  <c r="S68" i="4"/>
  <c r="G68" i="4" s="1"/>
  <c r="Q70" i="4"/>
  <c r="E70" i="4" s="1"/>
  <c r="O72" i="4"/>
  <c r="C72" i="4" s="1"/>
  <c r="R73" i="4"/>
  <c r="F73" i="4" s="1"/>
  <c r="P75" i="4"/>
  <c r="D75" i="4" s="1"/>
  <c r="O12" i="4"/>
  <c r="C12" i="4" s="1"/>
  <c r="Q26" i="4"/>
  <c r="E26" i="4" s="1"/>
  <c r="R37" i="4"/>
  <c r="F37" i="4" s="1"/>
  <c r="R45" i="4"/>
  <c r="F45" i="4" s="1"/>
  <c r="O52" i="4"/>
  <c r="C52" i="4" s="1"/>
  <c r="O60" i="4"/>
  <c r="C60" i="4" s="1"/>
  <c r="R69" i="4"/>
  <c r="F69" i="4" s="1"/>
  <c r="P12" i="4"/>
  <c r="D12" i="4" s="1"/>
  <c r="R26" i="4"/>
  <c r="F26" i="4" s="1"/>
  <c r="R34" i="4"/>
  <c r="F34" i="4" s="1"/>
  <c r="R42" i="4"/>
  <c r="F42" i="4" s="1"/>
  <c r="O49" i="4"/>
  <c r="C49" i="4" s="1"/>
  <c r="P8" i="4"/>
  <c r="D8" i="4" s="1"/>
  <c r="S9" i="4"/>
  <c r="G9" i="4" s="1"/>
  <c r="Q11" i="4"/>
  <c r="E11" i="4" s="1"/>
  <c r="O13" i="4"/>
  <c r="C13" i="4" s="1"/>
  <c r="R14" i="4"/>
  <c r="F14" i="4" s="1"/>
  <c r="P16" i="4"/>
  <c r="D16" i="4" s="1"/>
  <c r="S17" i="4"/>
  <c r="G17" i="4" s="1"/>
  <c r="Q19" i="4"/>
  <c r="E19" i="4" s="1"/>
  <c r="O21" i="4"/>
  <c r="C21" i="4" s="1"/>
  <c r="R22" i="4"/>
  <c r="F22" i="4" s="1"/>
  <c r="P24" i="4"/>
  <c r="D24" i="4" s="1"/>
  <c r="S25" i="4"/>
  <c r="G25" i="4" s="1"/>
  <c r="Q27" i="4"/>
  <c r="E27" i="4" s="1"/>
  <c r="O29" i="4"/>
  <c r="C29" i="4" s="1"/>
  <c r="R30" i="4"/>
  <c r="F30" i="4" s="1"/>
  <c r="P32" i="4"/>
  <c r="D32" i="4" s="1"/>
  <c r="S33" i="4"/>
  <c r="G33" i="4" s="1"/>
  <c r="Q35" i="4"/>
  <c r="E35" i="4" s="1"/>
  <c r="O37" i="4"/>
  <c r="C37" i="4" s="1"/>
  <c r="R38" i="4"/>
  <c r="F38" i="4" s="1"/>
  <c r="P40" i="4"/>
  <c r="D40" i="4" s="1"/>
  <c r="S41" i="4"/>
  <c r="G41" i="4" s="1"/>
  <c r="Q43" i="4"/>
  <c r="E43" i="4" s="1"/>
  <c r="O45" i="4"/>
  <c r="C45" i="4" s="1"/>
  <c r="R46" i="4"/>
  <c r="F46" i="4" s="1"/>
  <c r="P48" i="4"/>
  <c r="D48" i="4" s="1"/>
  <c r="S49" i="4"/>
  <c r="G49" i="4" s="1"/>
  <c r="Q51" i="4"/>
  <c r="E51" i="4" s="1"/>
  <c r="O53" i="4"/>
  <c r="C53" i="4" s="1"/>
  <c r="R54" i="4"/>
  <c r="F54" i="4" s="1"/>
  <c r="P56" i="4"/>
  <c r="D56" i="4" s="1"/>
  <c r="S57" i="4"/>
  <c r="G57" i="4" s="1"/>
  <c r="Q59" i="4"/>
  <c r="E59" i="4" s="1"/>
  <c r="O61" i="4"/>
  <c r="C61" i="4" s="1"/>
  <c r="R62" i="4"/>
  <c r="F62" i="4" s="1"/>
  <c r="P64" i="4"/>
  <c r="D64" i="4" s="1"/>
  <c r="S65" i="4"/>
  <c r="G65" i="4" s="1"/>
  <c r="Q67" i="4"/>
  <c r="E67" i="4" s="1"/>
  <c r="O69" i="4"/>
  <c r="C69" i="4" s="1"/>
  <c r="R70" i="4"/>
  <c r="F70" i="4" s="1"/>
  <c r="P72" i="4"/>
  <c r="D72" i="4" s="1"/>
  <c r="S73" i="4"/>
  <c r="G73" i="4" s="1"/>
  <c r="Q75" i="4"/>
  <c r="E75" i="4" s="1"/>
  <c r="R75" i="4"/>
  <c r="F75" i="4" s="1"/>
  <c r="R13" i="4"/>
  <c r="F13" i="4" s="1"/>
  <c r="O28" i="4"/>
  <c r="C28" i="4" s="1"/>
  <c r="P39" i="4"/>
  <c r="D39" i="4" s="1"/>
  <c r="P47" i="4"/>
  <c r="D47" i="4" s="1"/>
  <c r="R53" i="4"/>
  <c r="F53" i="4" s="1"/>
  <c r="S64" i="4"/>
  <c r="G64" i="4" s="1"/>
  <c r="P71" i="4"/>
  <c r="D71" i="4" s="1"/>
  <c r="R10" i="4"/>
  <c r="F10" i="4" s="1"/>
  <c r="S29" i="4"/>
  <c r="G29" i="4" s="1"/>
  <c r="O41" i="4"/>
  <c r="C41" i="4" s="1"/>
  <c r="Q47" i="4"/>
  <c r="E47" i="4" s="1"/>
  <c r="Q8" i="4"/>
  <c r="E8" i="4" s="1"/>
  <c r="O10" i="4"/>
  <c r="C10" i="4" s="1"/>
  <c r="R11" i="4"/>
  <c r="F11" i="4" s="1"/>
  <c r="P13" i="4"/>
  <c r="D13" i="4" s="1"/>
  <c r="S14" i="4"/>
  <c r="G14" i="4" s="1"/>
  <c r="Q16" i="4"/>
  <c r="E16" i="4" s="1"/>
  <c r="O18" i="4"/>
  <c r="C18" i="4" s="1"/>
  <c r="R19" i="4"/>
  <c r="F19" i="4" s="1"/>
  <c r="P21" i="4"/>
  <c r="D21" i="4" s="1"/>
  <c r="S22" i="4"/>
  <c r="G22" i="4" s="1"/>
  <c r="Q24" i="4"/>
  <c r="E24" i="4" s="1"/>
  <c r="O26" i="4"/>
  <c r="C26" i="4" s="1"/>
  <c r="R27" i="4"/>
  <c r="F27" i="4" s="1"/>
  <c r="P29" i="4"/>
  <c r="D29" i="4" s="1"/>
  <c r="S30" i="4"/>
  <c r="G30" i="4" s="1"/>
  <c r="Q32" i="4"/>
  <c r="E32" i="4" s="1"/>
  <c r="O34" i="4"/>
  <c r="C34" i="4" s="1"/>
  <c r="R35" i="4"/>
  <c r="F35" i="4" s="1"/>
  <c r="P37" i="4"/>
  <c r="D37" i="4" s="1"/>
  <c r="S38" i="4"/>
  <c r="G38" i="4" s="1"/>
  <c r="Q40" i="4"/>
  <c r="E40" i="4" s="1"/>
  <c r="O42" i="4"/>
  <c r="C42" i="4" s="1"/>
  <c r="R43" i="4"/>
  <c r="F43" i="4" s="1"/>
  <c r="P45" i="4"/>
  <c r="D45" i="4" s="1"/>
  <c r="S46" i="4"/>
  <c r="G46" i="4" s="1"/>
  <c r="Q48" i="4"/>
  <c r="E48" i="4" s="1"/>
  <c r="O50" i="4"/>
  <c r="C50" i="4" s="1"/>
  <c r="R51" i="4"/>
  <c r="F51" i="4" s="1"/>
  <c r="P53" i="4"/>
  <c r="D53" i="4" s="1"/>
  <c r="S54" i="4"/>
  <c r="G54" i="4" s="1"/>
  <c r="Q56" i="4"/>
  <c r="E56" i="4" s="1"/>
  <c r="O58" i="4"/>
  <c r="C58" i="4" s="1"/>
  <c r="R59" i="4"/>
  <c r="F59" i="4" s="1"/>
  <c r="P61" i="4"/>
  <c r="D61" i="4" s="1"/>
  <c r="S62" i="4"/>
  <c r="G62" i="4" s="1"/>
  <c r="Q64" i="4"/>
  <c r="E64" i="4" s="1"/>
  <c r="O66" i="4"/>
  <c r="C66" i="4" s="1"/>
  <c r="R67" i="4"/>
  <c r="F67" i="4" s="1"/>
  <c r="P69" i="4"/>
  <c r="D69" i="4" s="1"/>
  <c r="S70" i="4"/>
  <c r="G70" i="4" s="1"/>
  <c r="Q72" i="4"/>
  <c r="E72" i="4" s="1"/>
  <c r="O74" i="4"/>
  <c r="C74" i="4" s="1"/>
  <c r="Q10" i="4"/>
  <c r="E10" i="4" s="1"/>
  <c r="S16" i="4"/>
  <c r="G16" i="4" s="1"/>
  <c r="R21" i="4"/>
  <c r="F21" i="4" s="1"/>
  <c r="S24" i="4"/>
  <c r="G24" i="4" s="1"/>
  <c r="P31" i="4"/>
  <c r="D31" i="4" s="1"/>
  <c r="O36" i="4"/>
  <c r="C36" i="4" s="1"/>
  <c r="Q42" i="4"/>
  <c r="E42" i="4" s="1"/>
  <c r="Q50" i="4"/>
  <c r="E50" i="4" s="1"/>
  <c r="S56" i="4"/>
  <c r="G56" i="4" s="1"/>
  <c r="P63" i="4"/>
  <c r="D63" i="4" s="1"/>
  <c r="O68" i="4"/>
  <c r="C68" i="4" s="1"/>
  <c r="P6" i="4"/>
  <c r="D6" i="4" s="1"/>
  <c r="O17" i="4"/>
  <c r="C17" i="4" s="1"/>
  <c r="O7" i="4"/>
  <c r="C7" i="4" s="1"/>
  <c r="R8" i="4"/>
  <c r="F8" i="4" s="1"/>
  <c r="P10" i="4"/>
  <c r="D10" i="4" s="1"/>
  <c r="S11" i="4"/>
  <c r="G11" i="4" s="1"/>
  <c r="Q13" i="4"/>
  <c r="E13" i="4" s="1"/>
  <c r="O15" i="4"/>
  <c r="C15" i="4" s="1"/>
  <c r="R16" i="4"/>
  <c r="F16" i="4" s="1"/>
  <c r="P18" i="4"/>
  <c r="D18" i="4" s="1"/>
  <c r="S19" i="4"/>
  <c r="G19" i="4" s="1"/>
  <c r="Q21" i="4"/>
  <c r="E21" i="4" s="1"/>
  <c r="O23" i="4"/>
  <c r="C23" i="4" s="1"/>
  <c r="R24" i="4"/>
  <c r="F24" i="4" s="1"/>
  <c r="P26" i="4"/>
  <c r="D26" i="4" s="1"/>
  <c r="S27" i="4"/>
  <c r="G27" i="4" s="1"/>
  <c r="Q29" i="4"/>
  <c r="E29" i="4" s="1"/>
  <c r="O31" i="4"/>
  <c r="C31" i="4" s="1"/>
  <c r="R32" i="4"/>
  <c r="F32" i="4" s="1"/>
  <c r="P34" i="4"/>
  <c r="D34" i="4" s="1"/>
  <c r="S35" i="4"/>
  <c r="G35" i="4" s="1"/>
  <c r="Q37" i="4"/>
  <c r="E37" i="4" s="1"/>
  <c r="O39" i="4"/>
  <c r="C39" i="4" s="1"/>
  <c r="R40" i="4"/>
  <c r="F40" i="4" s="1"/>
  <c r="P42" i="4"/>
  <c r="D42" i="4" s="1"/>
  <c r="S43" i="4"/>
  <c r="G43" i="4" s="1"/>
  <c r="Q45" i="4"/>
  <c r="E45" i="4" s="1"/>
  <c r="O47" i="4"/>
  <c r="C47" i="4" s="1"/>
  <c r="R48" i="4"/>
  <c r="F48" i="4" s="1"/>
  <c r="P50" i="4"/>
  <c r="D50" i="4" s="1"/>
  <c r="S51" i="4"/>
  <c r="G51" i="4" s="1"/>
  <c r="Q53" i="4"/>
  <c r="E53" i="4" s="1"/>
  <c r="O55" i="4"/>
  <c r="C55" i="4" s="1"/>
  <c r="R56" i="4"/>
  <c r="F56" i="4" s="1"/>
  <c r="P58" i="4"/>
  <c r="D58" i="4" s="1"/>
  <c r="S59" i="4"/>
  <c r="G59" i="4" s="1"/>
  <c r="Q61" i="4"/>
  <c r="E61" i="4" s="1"/>
  <c r="O63" i="4"/>
  <c r="C63" i="4" s="1"/>
  <c r="R64" i="4"/>
  <c r="F64" i="4" s="1"/>
  <c r="P66" i="4"/>
  <c r="D66" i="4" s="1"/>
  <c r="S67" i="4"/>
  <c r="G67" i="4" s="1"/>
  <c r="Q69" i="4"/>
  <c r="E69" i="4" s="1"/>
  <c r="O71" i="4"/>
  <c r="C71" i="4" s="1"/>
  <c r="R72" i="4"/>
  <c r="F72" i="4" s="1"/>
  <c r="P74" i="4"/>
  <c r="D74" i="4" s="1"/>
  <c r="S75" i="4"/>
  <c r="G75" i="4" s="1"/>
  <c r="S8" i="4"/>
  <c r="G8" i="4" s="1"/>
  <c r="P15" i="4"/>
  <c r="D15" i="4" s="1"/>
  <c r="Q18" i="4"/>
  <c r="E18" i="4" s="1"/>
  <c r="P23" i="4"/>
  <c r="D23" i="4" s="1"/>
  <c r="R29" i="4"/>
  <c r="F29" i="4" s="1"/>
  <c r="Q34" i="4"/>
  <c r="E34" i="4" s="1"/>
  <c r="S40" i="4"/>
  <c r="G40" i="4" s="1"/>
  <c r="S48" i="4"/>
  <c r="G48" i="4" s="1"/>
  <c r="P55" i="4"/>
  <c r="D55" i="4" s="1"/>
  <c r="R61" i="4"/>
  <c r="F61" i="4" s="1"/>
  <c r="Q66" i="4"/>
  <c r="E66" i="4" s="1"/>
  <c r="Q74" i="4"/>
  <c r="E74" i="4" s="1"/>
  <c r="Q15" i="4"/>
  <c r="E15" i="4" s="1"/>
  <c r="Q39" i="4"/>
  <c r="E39" i="4" s="1"/>
  <c r="P7" i="4"/>
  <c r="D7" i="4" s="1"/>
  <c r="O20" i="4"/>
  <c r="C20" i="4" s="1"/>
  <c r="S32" i="4"/>
  <c r="G32" i="4" s="1"/>
  <c r="O44" i="4"/>
  <c r="C44" i="4" s="1"/>
  <c r="Q58" i="4"/>
  <c r="E58" i="4" s="1"/>
  <c r="S72" i="4"/>
  <c r="G72" i="4" s="1"/>
  <c r="R18" i="4"/>
  <c r="F18" i="4" s="1"/>
  <c r="O33" i="4"/>
  <c r="C33" i="4" s="1"/>
  <c r="P44" i="4"/>
  <c r="D44" i="4" s="1"/>
  <c r="R50" i="4"/>
  <c r="F50" i="4" s="1"/>
  <c r="Q7" i="4"/>
  <c r="E7" i="4" s="1"/>
  <c r="O9" i="4"/>
  <c r="C9" i="4" s="1"/>
  <c r="S13" i="4"/>
  <c r="G13" i="4" s="1"/>
  <c r="P20" i="4"/>
  <c r="D20" i="4" s="1"/>
  <c r="S21" i="4"/>
  <c r="G21" i="4" s="1"/>
  <c r="Q23" i="4"/>
  <c r="E23" i="4" s="1"/>
  <c r="O25" i="4"/>
  <c r="C25" i="4" s="1"/>
  <c r="P28" i="4"/>
  <c r="D28" i="4" s="1"/>
  <c r="Q31" i="4"/>
  <c r="E31" i="4" s="1"/>
  <c r="S37" i="4"/>
  <c r="G37" i="4" s="1"/>
  <c r="S45" i="4"/>
  <c r="G45" i="4" s="1"/>
  <c r="P52" i="4"/>
  <c r="D52" i="4" s="1"/>
  <c r="P9" i="4"/>
  <c r="D9" i="4" s="1"/>
  <c r="R15" i="4"/>
  <c r="F15" i="4" s="1"/>
  <c r="O22" i="4"/>
  <c r="C22" i="4" s="1"/>
  <c r="Q28" i="4"/>
  <c r="E28" i="4" s="1"/>
  <c r="S34" i="4"/>
  <c r="G34" i="4" s="1"/>
  <c r="S39" i="4"/>
  <c r="G39" i="4" s="1"/>
  <c r="P46" i="4"/>
  <c r="D46" i="4" s="1"/>
  <c r="R52" i="4"/>
  <c r="F52" i="4" s="1"/>
  <c r="P57" i="4"/>
  <c r="D57" i="4" s="1"/>
  <c r="S61" i="4"/>
  <c r="G61" i="4" s="1"/>
  <c r="Q65" i="4"/>
  <c r="E65" i="4" s="1"/>
  <c r="O70" i="4"/>
  <c r="C70" i="4" s="1"/>
  <c r="R74" i="4"/>
  <c r="F74" i="4" s="1"/>
  <c r="R23" i="4"/>
  <c r="F23" i="4" s="1"/>
  <c r="P36" i="4"/>
  <c r="D36" i="4" s="1"/>
  <c r="S47" i="4"/>
  <c r="G47" i="4" s="1"/>
  <c r="S66" i="4"/>
  <c r="G66" i="4" s="1"/>
  <c r="O75" i="4"/>
  <c r="C75" i="4" s="1"/>
  <c r="Q17" i="4"/>
  <c r="E17" i="4" s="1"/>
  <c r="S42" i="4"/>
  <c r="G42" i="4" s="1"/>
  <c r="S58" i="4"/>
  <c r="G58" i="4" s="1"/>
  <c r="R71" i="4"/>
  <c r="F71" i="4" s="1"/>
  <c r="R31" i="4"/>
  <c r="F31" i="4" s="1"/>
  <c r="O59" i="4"/>
  <c r="C59" i="4" s="1"/>
  <c r="S71" i="4"/>
  <c r="G71" i="4" s="1"/>
  <c r="Q20" i="4"/>
  <c r="E20" i="4" s="1"/>
  <c r="S55" i="4"/>
  <c r="G55" i="4" s="1"/>
  <c r="R20" i="4"/>
  <c r="F20" i="4" s="1"/>
  <c r="O46" i="4"/>
  <c r="C46" i="4" s="1"/>
  <c r="P65" i="4"/>
  <c r="D65" i="4" s="1"/>
  <c r="Q9" i="4"/>
  <c r="E9" i="4" s="1"/>
  <c r="S15" i="4"/>
  <c r="G15" i="4" s="1"/>
  <c r="P22" i="4"/>
  <c r="D22" i="4" s="1"/>
  <c r="R28" i="4"/>
  <c r="F28" i="4" s="1"/>
  <c r="O35" i="4"/>
  <c r="C35" i="4" s="1"/>
  <c r="P41" i="4"/>
  <c r="D41" i="4" s="1"/>
  <c r="R47" i="4"/>
  <c r="F47" i="4" s="1"/>
  <c r="S53" i="4"/>
  <c r="G53" i="4" s="1"/>
  <c r="Q57" i="4"/>
  <c r="E57" i="4" s="1"/>
  <c r="O62" i="4"/>
  <c r="C62" i="4" s="1"/>
  <c r="R66" i="4"/>
  <c r="F66" i="4" s="1"/>
  <c r="P70" i="4"/>
  <c r="D70" i="4" s="1"/>
  <c r="S74" i="4"/>
  <c r="G74" i="4" s="1"/>
  <c r="P17" i="4"/>
  <c r="D17" i="4" s="1"/>
  <c r="Q41" i="4"/>
  <c r="E41" i="4" s="1"/>
  <c r="O54" i="4"/>
  <c r="C54" i="4" s="1"/>
  <c r="R58" i="4"/>
  <c r="F58" i="4" s="1"/>
  <c r="Q71" i="4"/>
  <c r="E71" i="4" s="1"/>
  <c r="O11" i="4"/>
  <c r="C11" i="4" s="1"/>
  <c r="Q36" i="4"/>
  <c r="E36" i="4" s="1"/>
  <c r="P54" i="4"/>
  <c r="D54" i="4" s="1"/>
  <c r="Q6" i="4"/>
  <c r="E6" i="4" s="1"/>
  <c r="R36" i="4"/>
  <c r="F36" i="4" s="1"/>
  <c r="Q55" i="4"/>
  <c r="E55" i="4" s="1"/>
  <c r="P68" i="4"/>
  <c r="D68" i="4" s="1"/>
  <c r="P33" i="4"/>
  <c r="D33" i="4" s="1"/>
  <c r="O65" i="4"/>
  <c r="C65" i="4" s="1"/>
  <c r="P14" i="4"/>
  <c r="D14" i="4" s="1"/>
  <c r="O27" i="4"/>
  <c r="C27" i="4" s="1"/>
  <c r="R60" i="4"/>
  <c r="F60" i="4" s="1"/>
  <c r="S10" i="4"/>
  <c r="G10" i="4" s="1"/>
  <c r="O30" i="4"/>
  <c r="C30" i="4" s="1"/>
  <c r="P62" i="4"/>
  <c r="D62" i="4" s="1"/>
  <c r="S23" i="4"/>
  <c r="G23" i="4" s="1"/>
  <c r="P49" i="4"/>
  <c r="D49" i="4" s="1"/>
  <c r="Q63" i="4"/>
  <c r="E63" i="4" s="1"/>
  <c r="Q52" i="4"/>
  <c r="E52" i="4" s="1"/>
  <c r="P30" i="4"/>
  <c r="D30" i="4" s="1"/>
  <c r="O67" i="4"/>
  <c r="C67" i="4" s="1"/>
  <c r="Q49" i="4"/>
  <c r="E49" i="4" s="1"/>
  <c r="R6" i="4"/>
  <c r="F6" i="4" s="1"/>
  <c r="R7" i="4"/>
  <c r="F7" i="4" s="1"/>
  <c r="O14" i="4"/>
  <c r="C14" i="4" s="1"/>
  <c r="P38" i="4"/>
  <c r="D38" i="4" s="1"/>
  <c r="Q60" i="4"/>
  <c r="E60" i="4" s="1"/>
  <c r="Q33" i="4"/>
  <c r="E33" i="4" s="1"/>
  <c r="Q73" i="4"/>
  <c r="E73" i="4" s="1"/>
  <c r="Q12" i="4"/>
  <c r="E12" i="4" s="1"/>
  <c r="S18" i="4"/>
  <c r="G18" i="4" s="1"/>
  <c r="P25" i="4"/>
  <c r="D25" i="4" s="1"/>
  <c r="O43" i="4"/>
  <c r="C43" i="4" s="1"/>
  <c r="R63" i="4"/>
  <c r="F63" i="4" s="1"/>
  <c r="S26" i="4"/>
  <c r="G26" i="4" s="1"/>
  <c r="O51" i="4"/>
  <c r="C51" i="4" s="1"/>
  <c r="R68" i="4"/>
  <c r="F68" i="4" s="1"/>
  <c r="R39" i="4"/>
  <c r="F39" i="4" s="1"/>
  <c r="S69" i="4"/>
  <c r="G69" i="4" s="1"/>
  <c r="R12" i="4"/>
  <c r="F12" i="4" s="1"/>
  <c r="O19" i="4"/>
  <c r="C19" i="4" s="1"/>
  <c r="Q25" i="4"/>
  <c r="E25" i="4" s="1"/>
  <c r="S31" i="4"/>
  <c r="G31" i="4" s="1"/>
  <c r="O38" i="4"/>
  <c r="C38" i="4" s="1"/>
  <c r="Q44" i="4"/>
  <c r="E44" i="4" s="1"/>
  <c r="S50" i="4"/>
  <c r="G50" i="4" s="1"/>
  <c r="R55" i="4"/>
  <c r="F55" i="4" s="1"/>
  <c r="P60" i="4"/>
  <c r="D60" i="4" s="1"/>
  <c r="S63" i="4"/>
  <c r="G63" i="4" s="1"/>
  <c r="Q68" i="4"/>
  <c r="E68" i="4" s="1"/>
  <c r="O73" i="4"/>
  <c r="C73" i="4" s="1"/>
  <c r="S6" i="4"/>
  <c r="G6" i="4" s="1"/>
  <c r="R44" i="4"/>
  <c r="F44" i="4" s="1"/>
  <c r="P73" i="4"/>
  <c r="D73" i="4" s="1"/>
  <c r="S7" i="4"/>
  <c r="G7" i="4" s="1"/>
  <c r="O57" i="4"/>
  <c r="C57" i="4" s="1"/>
  <c r="B15" i="17" l="1"/>
  <c r="B17" i="17"/>
  <c r="B19" i="17"/>
  <c r="B21" i="17"/>
  <c r="D32" i="17" s="1"/>
  <c r="G21" i="17"/>
  <c r="B17" i="16"/>
  <c r="B15" i="16"/>
  <c r="G19" i="16"/>
  <c r="B19" i="16"/>
  <c r="G30" i="16" s="1"/>
  <c r="B17" i="18"/>
  <c r="B15" i="18"/>
  <c r="G19" i="18"/>
  <c r="B19" i="18"/>
  <c r="B19" i="21"/>
  <c r="D21" i="21"/>
  <c r="B15" i="21"/>
  <c r="B21" i="21"/>
  <c r="C31" i="21" s="1"/>
  <c r="B17" i="21"/>
  <c r="B19" i="15"/>
  <c r="F19" i="15"/>
  <c r="B17" i="15"/>
  <c r="B15" i="15"/>
  <c r="C31" i="16" l="1"/>
  <c r="C67" i="16" s="1"/>
  <c r="D31" i="16"/>
  <c r="E31" i="16"/>
  <c r="G31" i="16"/>
  <c r="F31" i="16"/>
  <c r="D32" i="16"/>
  <c r="C32" i="16"/>
  <c r="G32" i="16"/>
  <c r="E32" i="16"/>
  <c r="F32" i="16"/>
  <c r="F42" i="16" s="1"/>
  <c r="F30" i="18"/>
  <c r="D30" i="18"/>
  <c r="E30" i="18"/>
  <c r="C30" i="18"/>
  <c r="C41" i="18" s="1"/>
  <c r="G30" i="18"/>
  <c r="G41" i="18" s="1"/>
  <c r="D31" i="18"/>
  <c r="D68" i="18" s="1"/>
  <c r="E31" i="18"/>
  <c r="E68" i="18" s="1"/>
  <c r="G31" i="18"/>
  <c r="C31" i="18"/>
  <c r="C68" i="18" s="1"/>
  <c r="F31" i="18"/>
  <c r="F68" i="18" s="1"/>
  <c r="D32" i="18"/>
  <c r="D69" i="18" s="1"/>
  <c r="G32" i="18"/>
  <c r="G56" i="18" s="1"/>
  <c r="E32" i="18"/>
  <c r="E69" i="18" s="1"/>
  <c r="C32" i="18"/>
  <c r="C69" i="18" s="1"/>
  <c r="F32" i="18"/>
  <c r="F69" i="18" s="1"/>
  <c r="F30" i="16"/>
  <c r="C30" i="16"/>
  <c r="D30" i="16"/>
  <c r="E30" i="16"/>
  <c r="G34" i="17"/>
  <c r="G74" i="17" s="1"/>
  <c r="G32" i="17"/>
  <c r="G58" i="17" s="1"/>
  <c r="E32" i="17"/>
  <c r="E44" i="17" s="1"/>
  <c r="F32" i="17"/>
  <c r="F44" i="17" s="1"/>
  <c r="E34" i="17"/>
  <c r="C32" i="21"/>
  <c r="C69" i="21" s="1"/>
  <c r="E33" i="17"/>
  <c r="E59" i="17" s="1"/>
  <c r="F34" i="17"/>
  <c r="D34" i="17"/>
  <c r="G33" i="17"/>
  <c r="C33" i="17"/>
  <c r="D33" i="17"/>
  <c r="F33" i="17"/>
  <c r="D44" i="17"/>
  <c r="D58" i="17"/>
  <c r="D72" i="17"/>
  <c r="C42" i="21"/>
  <c r="C55" i="21"/>
  <c r="C68" i="21"/>
  <c r="C32" i="17"/>
  <c r="E42" i="21"/>
  <c r="D31" i="21"/>
  <c r="E31" i="21"/>
  <c r="E41" i="17"/>
  <c r="C34" i="17"/>
  <c r="D41" i="17"/>
  <c r="C41" i="17"/>
  <c r="G41" i="17"/>
  <c r="F41" i="17"/>
  <c r="E33" i="21"/>
  <c r="C33" i="21"/>
  <c r="E68" i="21"/>
  <c r="E70" i="21"/>
  <c r="E69" i="21"/>
  <c r="E44" i="21"/>
  <c r="E55" i="21"/>
  <c r="E52" i="21"/>
  <c r="E39" i="21"/>
  <c r="E56" i="21"/>
  <c r="C39" i="21"/>
  <c r="E57" i="21"/>
  <c r="E65" i="21"/>
  <c r="D39" i="21"/>
  <c r="D33" i="21"/>
  <c r="E32" i="21"/>
  <c r="E43" i="21"/>
  <c r="D32" i="21"/>
  <c r="G43" i="18" l="1"/>
  <c r="G69" i="18"/>
  <c r="G33" i="18"/>
  <c r="G35" i="18" s="1"/>
  <c r="G38" i="18" s="1"/>
  <c r="F69" i="15" s="1"/>
  <c r="G68" i="18"/>
  <c r="G54" i="18"/>
  <c r="C66" i="16"/>
  <c r="C53" i="16"/>
  <c r="C40" i="16"/>
  <c r="G67" i="18"/>
  <c r="G55" i="18"/>
  <c r="G42" i="18"/>
  <c r="F68" i="16"/>
  <c r="F55" i="16"/>
  <c r="F58" i="17"/>
  <c r="F72" i="17"/>
  <c r="G33" i="16"/>
  <c r="G53" i="16"/>
  <c r="G40" i="16"/>
  <c r="G66" i="16"/>
  <c r="G54" i="16"/>
  <c r="G41" i="16"/>
  <c r="G67" i="16"/>
  <c r="C34" i="21"/>
  <c r="C35" i="21" s="1"/>
  <c r="C38" i="21" s="1"/>
  <c r="E58" i="17"/>
  <c r="G60" i="17"/>
  <c r="G55" i="16"/>
  <c r="G42" i="16"/>
  <c r="G68" i="16"/>
  <c r="G46" i="17"/>
  <c r="E72" i="17"/>
  <c r="G72" i="17"/>
  <c r="G44" i="17"/>
  <c r="C56" i="21"/>
  <c r="D46" i="17"/>
  <c r="D74" i="17"/>
  <c r="D60" i="17"/>
  <c r="F46" i="17"/>
  <c r="F60" i="17"/>
  <c r="F74" i="17"/>
  <c r="C43" i="21"/>
  <c r="E60" i="17"/>
  <c r="E74" i="17"/>
  <c r="E46" i="17"/>
  <c r="E45" i="17"/>
  <c r="E73" i="17"/>
  <c r="C45" i="17"/>
  <c r="C73" i="17"/>
  <c r="C59" i="17"/>
  <c r="G73" i="17"/>
  <c r="G59" i="17"/>
  <c r="G45" i="17"/>
  <c r="F45" i="17"/>
  <c r="F59" i="17"/>
  <c r="F73" i="17"/>
  <c r="D73" i="17"/>
  <c r="D45" i="17"/>
  <c r="D59" i="17"/>
  <c r="C54" i="18"/>
  <c r="C67" i="18"/>
  <c r="E54" i="18"/>
  <c r="E67" i="18"/>
  <c r="E41" i="18"/>
  <c r="C58" i="17"/>
  <c r="C44" i="17"/>
  <c r="C72" i="17"/>
  <c r="D66" i="16"/>
  <c r="D53" i="16"/>
  <c r="D40" i="16"/>
  <c r="C57" i="21"/>
  <c r="C70" i="21"/>
  <c r="C71" i="21" s="1"/>
  <c r="C44" i="21"/>
  <c r="E66" i="16"/>
  <c r="E53" i="16"/>
  <c r="E40" i="16"/>
  <c r="D56" i="21"/>
  <c r="D69" i="21"/>
  <c r="D43" i="21"/>
  <c r="D57" i="21"/>
  <c r="D70" i="21"/>
  <c r="D44" i="21"/>
  <c r="B35" i="15"/>
  <c r="C78" i="21"/>
  <c r="C65" i="21"/>
  <c r="C52" i="21"/>
  <c r="F67" i="18"/>
  <c r="F41" i="18"/>
  <c r="F54" i="18"/>
  <c r="F66" i="16"/>
  <c r="F53" i="16"/>
  <c r="F40" i="16"/>
  <c r="C35" i="15"/>
  <c r="D78" i="21"/>
  <c r="D52" i="21"/>
  <c r="D65" i="21"/>
  <c r="D68" i="21"/>
  <c r="D55" i="21"/>
  <c r="D42" i="21"/>
  <c r="D54" i="18"/>
  <c r="D41" i="18"/>
  <c r="D67" i="18"/>
  <c r="E49" i="15"/>
  <c r="F69" i="17"/>
  <c r="F83" i="17"/>
  <c r="F55" i="17"/>
  <c r="E54" i="16"/>
  <c r="E67" i="16"/>
  <c r="E41" i="16"/>
  <c r="D55" i="18"/>
  <c r="D42" i="18"/>
  <c r="C56" i="18"/>
  <c r="C43" i="18"/>
  <c r="E56" i="18"/>
  <c r="E43" i="18"/>
  <c r="C54" i="16"/>
  <c r="C41" i="16"/>
  <c r="C74" i="17"/>
  <c r="C60" i="17"/>
  <c r="C46" i="17"/>
  <c r="D56" i="18"/>
  <c r="D43" i="18"/>
  <c r="F33" i="16"/>
  <c r="F67" i="16"/>
  <c r="F54" i="16"/>
  <c r="F41" i="16"/>
  <c r="E68" i="16"/>
  <c r="E55" i="16"/>
  <c r="E42" i="16"/>
  <c r="B49" i="15"/>
  <c r="C69" i="17"/>
  <c r="C83" i="17"/>
  <c r="C55" i="17"/>
  <c r="F55" i="18"/>
  <c r="F42" i="18"/>
  <c r="C55" i="16"/>
  <c r="C68" i="16"/>
  <c r="C42" i="16"/>
  <c r="C49" i="15"/>
  <c r="D69" i="17"/>
  <c r="D83" i="17"/>
  <c r="D55" i="17"/>
  <c r="D68" i="16"/>
  <c r="D55" i="16"/>
  <c r="D42" i="16"/>
  <c r="F49" i="15"/>
  <c r="G69" i="17"/>
  <c r="G83" i="17"/>
  <c r="G55" i="17"/>
  <c r="D54" i="16"/>
  <c r="D67" i="16"/>
  <c r="D41" i="16"/>
  <c r="C55" i="18"/>
  <c r="C42" i="18"/>
  <c r="F56" i="18"/>
  <c r="F43" i="18"/>
  <c r="E55" i="18"/>
  <c r="E42" i="18"/>
  <c r="D49" i="15"/>
  <c r="E83" i="17"/>
  <c r="E69" i="17"/>
  <c r="E55" i="17"/>
  <c r="E35" i="17"/>
  <c r="C35" i="17"/>
  <c r="D34" i="21"/>
  <c r="F33" i="18"/>
  <c r="F35" i="18" s="1"/>
  <c r="E33" i="18"/>
  <c r="E35" i="18" s="1"/>
  <c r="F35" i="17"/>
  <c r="E45" i="21"/>
  <c r="G35" i="17"/>
  <c r="E34" i="21"/>
  <c r="E71" i="21"/>
  <c r="C33" i="16"/>
  <c r="C34" i="16" s="1"/>
  <c r="D33" i="18"/>
  <c r="D35" i="17"/>
  <c r="D33" i="16"/>
  <c r="E58" i="21"/>
  <c r="C33" i="18"/>
  <c r="E33" i="16"/>
  <c r="E78" i="21"/>
  <c r="G44" i="18" l="1"/>
  <c r="G46" i="18" s="1"/>
  <c r="G50" i="18" s="1"/>
  <c r="G70" i="18"/>
  <c r="G57" i="18"/>
  <c r="G59" i="18" s="1"/>
  <c r="G63" i="18" s="1"/>
  <c r="C47" i="17"/>
  <c r="C49" i="17" s="1"/>
  <c r="C53" i="17" s="1"/>
  <c r="D75" i="17"/>
  <c r="D77" i="17" s="1"/>
  <c r="D81" i="17" s="1"/>
  <c r="E61" i="17"/>
  <c r="E63" i="17" s="1"/>
  <c r="E67" i="17" s="1"/>
  <c r="C58" i="21"/>
  <c r="C59" i="21" s="1"/>
  <c r="C62" i="21" s="1"/>
  <c r="G61" i="17"/>
  <c r="G63" i="17" s="1"/>
  <c r="G67" i="17" s="1"/>
  <c r="G69" i="16"/>
  <c r="G71" i="16" s="1"/>
  <c r="G74" i="16" s="1"/>
  <c r="F47" i="17"/>
  <c r="F49" i="17" s="1"/>
  <c r="F53" i="17" s="1"/>
  <c r="E75" i="17"/>
  <c r="E77" i="17" s="1"/>
  <c r="E81" i="17" s="1"/>
  <c r="G43" i="16"/>
  <c r="G75" i="17"/>
  <c r="G77" i="17" s="1"/>
  <c r="G81" i="17" s="1"/>
  <c r="G56" i="16"/>
  <c r="G47" i="17"/>
  <c r="G49" i="17" s="1"/>
  <c r="G53" i="17" s="1"/>
  <c r="D61" i="17"/>
  <c r="D63" i="17" s="1"/>
  <c r="D67" i="17" s="1"/>
  <c r="D58" i="21"/>
  <c r="D59" i="21" s="1"/>
  <c r="D62" i="21" s="1"/>
  <c r="G34" i="16"/>
  <c r="G37" i="16" s="1"/>
  <c r="F56" i="15" s="1"/>
  <c r="F75" i="17"/>
  <c r="F77" i="17" s="1"/>
  <c r="F81" i="17" s="1"/>
  <c r="D47" i="17"/>
  <c r="D49" i="17" s="1"/>
  <c r="D53" i="17" s="1"/>
  <c r="F61" i="17"/>
  <c r="F63" i="17" s="1"/>
  <c r="F67" i="17" s="1"/>
  <c r="E47" i="17"/>
  <c r="E49" i="17" s="1"/>
  <c r="E53" i="17" s="1"/>
  <c r="D45" i="21"/>
  <c r="D46" i="21" s="1"/>
  <c r="D50" i="21" s="1"/>
  <c r="D71" i="21"/>
  <c r="D72" i="21" s="1"/>
  <c r="D76" i="21" s="1"/>
  <c r="C45" i="21"/>
  <c r="C46" i="21" s="1"/>
  <c r="C49" i="21" s="1"/>
  <c r="D69" i="16"/>
  <c r="D71" i="16" s="1"/>
  <c r="D75" i="16" s="1"/>
  <c r="F69" i="16"/>
  <c r="F71" i="16" s="1"/>
  <c r="F75" i="16" s="1"/>
  <c r="F56" i="16"/>
  <c r="F58" i="16" s="1"/>
  <c r="F62" i="16" s="1"/>
  <c r="C75" i="17"/>
  <c r="C77" i="17" s="1"/>
  <c r="C81" i="17" s="1"/>
  <c r="C69" i="16"/>
  <c r="C71" i="16" s="1"/>
  <c r="C75" i="16" s="1"/>
  <c r="F44" i="18"/>
  <c r="F46" i="18" s="1"/>
  <c r="F50" i="18" s="1"/>
  <c r="C43" i="16"/>
  <c r="C45" i="16" s="1"/>
  <c r="C49" i="16" s="1"/>
  <c r="E70" i="18"/>
  <c r="E72" i="18" s="1"/>
  <c r="E76" i="18" s="1"/>
  <c r="E69" i="16"/>
  <c r="E71" i="16" s="1"/>
  <c r="E75" i="16" s="1"/>
  <c r="C57" i="18"/>
  <c r="C59" i="18" s="1"/>
  <c r="C63" i="18" s="1"/>
  <c r="D35" i="21"/>
  <c r="D38" i="21" s="1"/>
  <c r="C28" i="15" s="1"/>
  <c r="F43" i="16"/>
  <c r="F45" i="16" s="1"/>
  <c r="F49" i="16" s="1"/>
  <c r="C61" i="17"/>
  <c r="C63" i="17" s="1"/>
  <c r="C67" i="17" s="1"/>
  <c r="E57" i="18"/>
  <c r="E59" i="18" s="1"/>
  <c r="E63" i="18" s="1"/>
  <c r="E43" i="16"/>
  <c r="E45" i="16" s="1"/>
  <c r="E49" i="16" s="1"/>
  <c r="F57" i="18"/>
  <c r="F59" i="18" s="1"/>
  <c r="F63" i="18" s="1"/>
  <c r="C44" i="18"/>
  <c r="C46" i="18" s="1"/>
  <c r="C50" i="18" s="1"/>
  <c r="F70" i="18"/>
  <c r="F72" i="18" s="1"/>
  <c r="F76" i="18" s="1"/>
  <c r="E56" i="16"/>
  <c r="E58" i="16" s="1"/>
  <c r="E62" i="16" s="1"/>
  <c r="D56" i="16"/>
  <c r="D58" i="16" s="1"/>
  <c r="D62" i="16" s="1"/>
  <c r="C56" i="16"/>
  <c r="C58" i="16" s="1"/>
  <c r="C62" i="16" s="1"/>
  <c r="D44" i="18"/>
  <c r="D46" i="18" s="1"/>
  <c r="D50" i="18" s="1"/>
  <c r="C70" i="18"/>
  <c r="C72" i="18" s="1"/>
  <c r="C76" i="18" s="1"/>
  <c r="D43" i="16"/>
  <c r="D45" i="16" s="1"/>
  <c r="D49" i="16" s="1"/>
  <c r="D57" i="18"/>
  <c r="D59" i="18" s="1"/>
  <c r="D63" i="18" s="1"/>
  <c r="E44" i="18"/>
  <c r="E46" i="18" s="1"/>
  <c r="E50" i="18" s="1"/>
  <c r="D70" i="18"/>
  <c r="D72" i="18" s="1"/>
  <c r="D76" i="18" s="1"/>
  <c r="C71" i="18"/>
  <c r="E44" i="16"/>
  <c r="F58" i="18"/>
  <c r="F71" i="18"/>
  <c r="C34" i="18"/>
  <c r="C35" i="18"/>
  <c r="E76" i="17"/>
  <c r="G76" i="17"/>
  <c r="D57" i="16"/>
  <c r="E71" i="18"/>
  <c r="D36" i="17"/>
  <c r="D37" i="17"/>
  <c r="F45" i="18"/>
  <c r="C45" i="18"/>
  <c r="C57" i="16"/>
  <c r="E70" i="16"/>
  <c r="C48" i="17"/>
  <c r="C62" i="17"/>
  <c r="G62" i="17"/>
  <c r="C36" i="17"/>
  <c r="C37" i="17"/>
  <c r="D70" i="16"/>
  <c r="G48" i="17"/>
  <c r="C44" i="16"/>
  <c r="D58" i="18"/>
  <c r="F36" i="17"/>
  <c r="F37" i="17"/>
  <c r="D45" i="18"/>
  <c r="F48" i="17"/>
  <c r="F62" i="17"/>
  <c r="E36" i="17"/>
  <c r="E37" i="17"/>
  <c r="E57" i="16"/>
  <c r="E34" i="16"/>
  <c r="D62" i="17"/>
  <c r="D71" i="18"/>
  <c r="D44" i="16"/>
  <c r="F76" i="17"/>
  <c r="E48" i="17"/>
  <c r="E45" i="18"/>
  <c r="F70" i="16"/>
  <c r="E58" i="18"/>
  <c r="C70" i="16"/>
  <c r="F44" i="16"/>
  <c r="E62" i="17"/>
  <c r="F34" i="16"/>
  <c r="D76" i="17"/>
  <c r="D34" i="18"/>
  <c r="D35" i="18"/>
  <c r="D34" i="16"/>
  <c r="D48" i="17"/>
  <c r="C76" i="17"/>
  <c r="G36" i="17"/>
  <c r="G37" i="17"/>
  <c r="F57" i="16"/>
  <c r="C58" i="18"/>
  <c r="C72" i="21"/>
  <c r="C76" i="21" s="1"/>
  <c r="E34" i="18"/>
  <c r="F34" i="18"/>
  <c r="E63" i="21"/>
  <c r="E76" i="21"/>
  <c r="E50" i="21"/>
  <c r="E62" i="21"/>
  <c r="E49" i="21"/>
  <c r="E38" i="21"/>
  <c r="B28" i="15"/>
  <c r="G72" i="18" l="1"/>
  <c r="G76" i="18" s="1"/>
  <c r="G62" i="18"/>
  <c r="G64" i="18" s="1"/>
  <c r="F73" i="15" s="1"/>
  <c r="G49" i="18"/>
  <c r="G51" i="18" s="1"/>
  <c r="F71" i="15" s="1"/>
  <c r="G75" i="16"/>
  <c r="G76" i="16" s="1"/>
  <c r="F62" i="15" s="1"/>
  <c r="G58" i="16"/>
  <c r="G62" i="16" s="1"/>
  <c r="G45" i="16"/>
  <c r="G49" i="16" s="1"/>
  <c r="C50" i="21"/>
  <c r="C51" i="21" s="1"/>
  <c r="B30" i="15" s="1"/>
  <c r="D63" i="21"/>
  <c r="C63" i="21"/>
  <c r="C75" i="21"/>
  <c r="F37" i="16"/>
  <c r="E56" i="15" s="1"/>
  <c r="C40" i="17"/>
  <c r="B42" i="15" s="1"/>
  <c r="E40" i="17"/>
  <c r="D42" i="15" s="1"/>
  <c r="C52" i="17"/>
  <c r="F38" i="18"/>
  <c r="E69" i="15" s="1"/>
  <c r="F62" i="18"/>
  <c r="F75" i="18"/>
  <c r="E38" i="18"/>
  <c r="D69" i="15" s="1"/>
  <c r="C66" i="17"/>
  <c r="F48" i="16"/>
  <c r="E66" i="17"/>
  <c r="F61" i="16"/>
  <c r="C38" i="18"/>
  <c r="B69" i="15" s="1"/>
  <c r="F40" i="17"/>
  <c r="E42" i="15" s="1"/>
  <c r="C48" i="16"/>
  <c r="E52" i="17"/>
  <c r="C80" i="17"/>
  <c r="F74" i="16"/>
  <c r="E80" i="17"/>
  <c r="E75" i="18"/>
  <c r="G40" i="17"/>
  <c r="F42" i="15" s="1"/>
  <c r="E49" i="18"/>
  <c r="D40" i="17"/>
  <c r="C42" i="15" s="1"/>
  <c r="D37" i="16"/>
  <c r="C56" i="15" s="1"/>
  <c r="E37" i="16"/>
  <c r="D56" i="15" s="1"/>
  <c r="C37" i="16"/>
  <c r="B56" i="15" s="1"/>
  <c r="D75" i="21"/>
  <c r="D38" i="18"/>
  <c r="C69" i="15" s="1"/>
  <c r="D49" i="21"/>
  <c r="E75" i="21"/>
  <c r="E77" i="21" s="1"/>
  <c r="E64" i="21"/>
  <c r="E51" i="21"/>
  <c r="G75" i="18" l="1"/>
  <c r="G77" i="18" s="1"/>
  <c r="F75" i="15" s="1"/>
  <c r="G48" i="16"/>
  <c r="G50" i="16" s="1"/>
  <c r="F58" i="15" s="1"/>
  <c r="G61" i="16"/>
  <c r="G63" i="16" s="1"/>
  <c r="F60" i="15" s="1"/>
  <c r="F49" i="18"/>
  <c r="E62" i="18"/>
  <c r="E48" i="16"/>
  <c r="D61" i="16"/>
  <c r="D48" i="16"/>
  <c r="F76" i="16"/>
  <c r="E62" i="15" s="1"/>
  <c r="F80" i="17"/>
  <c r="D80" i="17"/>
  <c r="D74" i="16"/>
  <c r="D52" i="17"/>
  <c r="D62" i="18"/>
  <c r="C61" i="16"/>
  <c r="D75" i="18"/>
  <c r="G52" i="17"/>
  <c r="C49" i="18"/>
  <c r="D66" i="17"/>
  <c r="G80" i="17"/>
  <c r="E61" i="16"/>
  <c r="C62" i="18"/>
  <c r="C75" i="18"/>
  <c r="F66" i="17"/>
  <c r="E74" i="16"/>
  <c r="C74" i="16"/>
  <c r="F52" i="17"/>
  <c r="C68" i="17"/>
  <c r="B46" i="15" s="1"/>
  <c r="G66" i="17"/>
  <c r="D49" i="18"/>
  <c r="C82" i="17"/>
  <c r="B48" i="15" s="1"/>
  <c r="C77" i="21"/>
  <c r="B34" i="15" s="1"/>
  <c r="E54" i="17"/>
  <c r="D44" i="15" s="1"/>
  <c r="E51" i="18"/>
  <c r="D71" i="15" s="1"/>
  <c r="C64" i="21"/>
  <c r="B32" i="15" s="1"/>
  <c r="F64" i="18"/>
  <c r="E73" i="15" s="1"/>
  <c r="E77" i="18"/>
  <c r="D75" i="15" s="1"/>
  <c r="F77" i="18"/>
  <c r="E75" i="15" s="1"/>
  <c r="C54" i="17"/>
  <c r="B44" i="15" s="1"/>
  <c r="E82" i="17"/>
  <c r="D48" i="15" s="1"/>
  <c r="F50" i="16" l="1"/>
  <c r="E58" i="15" s="1"/>
  <c r="E68" i="17"/>
  <c r="D46" i="15" s="1"/>
  <c r="F63" i="16"/>
  <c r="E60" i="15" s="1"/>
  <c r="D77" i="21"/>
  <c r="C34" i="15" s="1"/>
  <c r="D64" i="21"/>
  <c r="C32" i="15" s="1"/>
  <c r="D51" i="21"/>
  <c r="C30" i="15" s="1"/>
  <c r="F51" i="18"/>
  <c r="E71" i="15" s="1"/>
  <c r="D64" i="18"/>
  <c r="C73" i="15" s="1"/>
  <c r="E50" i="16"/>
  <c r="D58" i="15" s="1"/>
  <c r="D82" i="17"/>
  <c r="C48" i="15" s="1"/>
  <c r="F82" i="17"/>
  <c r="E48" i="15" s="1"/>
  <c r="F54" i="17"/>
  <c r="E44" i="15" s="1"/>
  <c r="G82" i="17"/>
  <c r="F48" i="15" s="1"/>
  <c r="D63" i="16"/>
  <c r="C60" i="15" s="1"/>
  <c r="D51" i="18"/>
  <c r="C71" i="15" s="1"/>
  <c r="F68" i="17"/>
  <c r="E46" i="15" s="1"/>
  <c r="C77" i="18"/>
  <c r="B75" i="15" s="1"/>
  <c r="C64" i="18"/>
  <c r="B73" i="15" s="1"/>
  <c r="G68" i="17"/>
  <c r="F46" i="15" s="1"/>
  <c r="C76" i="16"/>
  <c r="B62" i="15" s="1"/>
  <c r="C50" i="16"/>
  <c r="B58" i="15" s="1"/>
  <c r="D76" i="16" l="1"/>
  <c r="C62" i="15" s="1"/>
  <c r="D77" i="18"/>
  <c r="C75" i="15" s="1"/>
  <c r="E63" i="16"/>
  <c r="D60" i="15" s="1"/>
  <c r="D68" i="17"/>
  <c r="C46" i="15" s="1"/>
  <c r="C51" i="18"/>
  <c r="B71" i="15" s="1"/>
  <c r="E64" i="18"/>
  <c r="D73" i="15" s="1"/>
  <c r="C63" i="16"/>
  <c r="B60" i="15" s="1"/>
  <c r="E76" i="16"/>
  <c r="D62" i="15" s="1"/>
  <c r="D54" i="17"/>
  <c r="C44" i="15" s="1"/>
  <c r="G54" i="17"/>
  <c r="F44" i="15" s="1"/>
  <c r="D50" i="16"/>
  <c r="C58" i="15" s="1"/>
</calcChain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GERENCIA GENERAL</author>
  </authors>
  <commentList>
    <comment ref="C42" authorId="0" shapeId="0" xr:uid="{00000000-0006-0000-0000-000001000000}">
      <text>
        <r>
          <rPr>
            <sz val="14"/>
            <color rgb="FF000000"/>
            <rFont val="Arial"/>
            <family val="2"/>
          </rPr>
          <t xml:space="preserve">ELEGIBILIDAD:
</t>
        </r>
        <r>
          <rPr>
            <sz val="14"/>
            <color rgb="FF000000"/>
            <rFont val="Arial"/>
            <family val="2"/>
          </rPr>
          <t>Hijos menores de 24 años que sean solteros y estudiantes de tiempo completo</t>
        </r>
      </text>
    </comment>
    <comment ref="E43" authorId="0" shapeId="0" xr:uid="{00000000-0006-0000-0000-000002000000}">
      <text>
        <r>
          <rPr>
            <sz val="14"/>
            <color rgb="FF000000"/>
            <rFont val="Arial"/>
            <family val="2"/>
          </rPr>
          <t xml:space="preserve">Número de niños menores de 16 años
</t>
        </r>
      </text>
    </comment>
    <comment ref="H43" authorId="0" shapeId="0" xr:uid="{00000000-0006-0000-0000-000003000000}">
      <text>
        <r>
          <rPr>
            <sz val="14"/>
            <color rgb="FF000000"/>
            <rFont val="Arial"/>
            <family val="2"/>
          </rPr>
          <t>Número de niños menores de 10 años</t>
        </r>
      </text>
    </comment>
    <comment ref="C44" authorId="0" shapeId="0" xr:uid="{00000000-0006-0000-0000-000004000000}">
      <text>
        <r>
          <rPr>
            <sz val="14"/>
            <color rgb="FF000000"/>
            <rFont val="Arial"/>
            <family val="2"/>
          </rPr>
          <t xml:space="preserve">ELEGIBILIDAD:
</t>
        </r>
        <r>
          <rPr>
            <sz val="14"/>
            <color rgb="FF000000"/>
            <rFont val="Arial"/>
            <family val="2"/>
          </rPr>
          <t xml:space="preserve">Entre 18 y 74 años de edad
</t>
        </r>
      </text>
    </comment>
    <comment ref="C46" authorId="0" shapeId="0" xr:uid="{00000000-0006-0000-0000-000005000000}">
      <text>
        <r>
          <rPr>
            <sz val="14"/>
            <color rgb="FF000000"/>
            <rFont val="Arial"/>
            <family val="2"/>
          </rPr>
          <t xml:space="preserve">ELEGIBILIDAD:
</t>
        </r>
        <r>
          <rPr>
            <sz val="14"/>
            <color rgb="FF000000"/>
            <rFont val="Arial"/>
            <family val="2"/>
          </rPr>
          <t xml:space="preserve">Entre 18 y 74 años de edad
</t>
        </r>
      </text>
    </comment>
  </commentList>
</comments>
</file>

<file path=xl/sharedStrings.xml><?xml version="1.0" encoding="utf-8"?>
<sst xmlns="http://schemas.openxmlformats.org/spreadsheetml/2006/main" count="647" uniqueCount="141">
  <si>
    <t xml:space="preserve"> </t>
  </si>
  <si>
    <t>24 years</t>
  </si>
  <si>
    <t>Coaseguro (Panamá)</t>
  </si>
  <si>
    <t>Descuento 24 años (por edad)</t>
  </si>
  <si>
    <t>Type</t>
  </si>
  <si>
    <t>Nuevo Negocio</t>
  </si>
  <si>
    <t>Zonas</t>
  </si>
  <si>
    <t>Guayas/Santa Elena</t>
  </si>
  <si>
    <t>age</t>
  </si>
  <si>
    <t>Discount (%)</t>
  </si>
  <si>
    <t>Parameter</t>
  </si>
  <si>
    <t>Pólizas 2020</t>
  </si>
  <si>
    <t>El Resto de Ecuador</t>
  </si>
  <si>
    <t>Pólizas 2021</t>
  </si>
  <si>
    <t>Pólizas 2022</t>
  </si>
  <si>
    <t>Pólizas 2023</t>
  </si>
  <si>
    <t>Pólizas Mayo - Agosto 2023</t>
  </si>
  <si>
    <t>Pólizas Febrero - Abril 2024</t>
  </si>
  <si>
    <t>Renovaciones</t>
  </si>
  <si>
    <t>All ages</t>
  </si>
  <si>
    <t>Renovación: Pólizas mayo - diciembre de 2024</t>
  </si>
  <si>
    <t>Zona seleccionada</t>
  </si>
  <si>
    <t>Renovación: Pólizas enero - julio de 2025</t>
  </si>
  <si>
    <t>Type selected</t>
  </si>
  <si>
    <t>Nombre de la Zona</t>
  </si>
  <si>
    <t>1. NEW BUSINESS DISCOUNT</t>
  </si>
  <si>
    <t>2. PÓLIZAS 2020</t>
  </si>
  <si>
    <t>Ultimate</t>
  </si>
  <si>
    <t>Elite</t>
  </si>
  <si>
    <t>Premier</t>
  </si>
  <si>
    <t>Select</t>
  </si>
  <si>
    <t>3. PÓLIZAS 2021</t>
  </si>
  <si>
    <t>Des 24 años:</t>
  </si>
  <si>
    <t>4. PÓLIZAS 2022</t>
  </si>
  <si>
    <t>Des var coaseguro:</t>
  </si>
  <si>
    <t>5. PÓLIZAS 2023</t>
  </si>
  <si>
    <t>Descuento si es nuevo negocio:</t>
  </si>
  <si>
    <t>Nombre del Asegurado Titular:</t>
  </si>
  <si>
    <t>John Doe</t>
  </si>
  <si>
    <r>
      <t xml:space="preserve">NEW BUSINESS DISCOUNT </t>
    </r>
    <r>
      <rPr>
        <sz val="14"/>
        <color theme="0"/>
        <rFont val="Arial"/>
        <family val="2"/>
      </rPr>
      <t>(MULTIPLICATION FACTOR)</t>
    </r>
  </si>
  <si>
    <t>6. PÓLIZAS MAYO - AGOSTO 2023</t>
  </si>
  <si>
    <t>Número de adultos en la póliza:</t>
  </si>
  <si>
    <r>
      <t xml:space="preserve">Número de dependientes
menores de 16 años
</t>
    </r>
    <r>
      <rPr>
        <b/>
        <sz val="12"/>
        <rFont val="Arial"/>
        <family val="2"/>
      </rPr>
      <t>(incluyendo los menores de 10 años)</t>
    </r>
    <r>
      <rPr>
        <sz val="14"/>
        <rFont val="Arial"/>
        <family val="2"/>
      </rPr>
      <t>:</t>
    </r>
  </si>
  <si>
    <t>Número de dependientes
menores de 10 años:</t>
  </si>
  <si>
    <t>Número total de dependientes:</t>
  </si>
  <si>
    <t>Descuento combinado 24 años y Nuevo Negocio</t>
  </si>
  <si>
    <t>7. RENOVACIONES</t>
  </si>
  <si>
    <t>Edad del Asegurado Titular:</t>
  </si>
  <si>
    <t>Edad del/la cónyuge:</t>
  </si>
  <si>
    <t>NEW BUSINESS DISCOUNT</t>
  </si>
  <si>
    <t xml:space="preserve">8. RENOVACIONES MAYO - DICIEMBRE 2024 </t>
  </si>
  <si>
    <t>PREMIER</t>
  </si>
  <si>
    <r>
      <t xml:space="preserve">Tarifas en </t>
    </r>
    <r>
      <rPr>
        <b/>
        <sz val="14"/>
        <rFont val="Arial"/>
        <family val="2"/>
      </rPr>
      <t>US$</t>
    </r>
    <r>
      <rPr>
        <sz val="14"/>
        <rFont val="Arial"/>
        <family val="2"/>
      </rPr>
      <t xml:space="preserve"> | Validas: 1</t>
    </r>
    <r>
      <rPr>
        <b/>
        <sz val="14"/>
        <rFont val="Arial"/>
        <family val="2"/>
      </rPr>
      <t xml:space="preserve"> de enero de 2026</t>
    </r>
  </si>
  <si>
    <t xml:space="preserve">9. RENOVACIONES MAYO - DICIEMBRE 2024 </t>
  </si>
  <si>
    <t>SELECT</t>
  </si>
  <si>
    <t xml:space="preserve">10. PÓLIZAS FEBRERO - ABRIL 2024 </t>
  </si>
  <si>
    <t xml:space="preserve">11. PÓLIZAS FEBRERO - ABRIL 2024 </t>
  </si>
  <si>
    <t>12. RENOVACIONES ENERO - JULIO 2025</t>
  </si>
  <si>
    <t>13. RENOVACIONES ENERO - JULIO 2025</t>
  </si>
  <si>
    <t>RESUMEN DE BENEFICIOS</t>
  </si>
  <si>
    <r>
      <t xml:space="preserve">Cotización de Seguro Médico Internacional
</t>
    </r>
    <r>
      <rPr>
        <sz val="36"/>
        <color theme="0"/>
        <rFont val="Arial"/>
        <family val="2"/>
      </rPr>
      <t>Global Ultimate
Health Plan</t>
    </r>
    <r>
      <rPr>
        <sz val="16"/>
        <color theme="0"/>
        <rFont val="Arial"/>
        <family val="2"/>
      </rPr>
      <t xml:space="preserve">
</t>
    </r>
    <r>
      <rPr>
        <sz val="14"/>
        <color theme="0"/>
        <rFont val="Arial"/>
        <family val="2"/>
      </rPr>
      <t xml:space="preserve">Tarifas en </t>
    </r>
    <r>
      <rPr>
        <b/>
        <sz val="14"/>
        <color theme="0"/>
        <rFont val="Arial"/>
        <family val="2"/>
      </rPr>
      <t>US$</t>
    </r>
    <r>
      <rPr>
        <sz val="14"/>
        <color theme="0"/>
        <rFont val="Arial"/>
        <family val="2"/>
      </rPr>
      <t xml:space="preserve"> | Validas: </t>
    </r>
    <r>
      <rPr>
        <b/>
        <sz val="14"/>
        <color theme="0"/>
        <rFont val="Arial"/>
        <family val="2"/>
      </rPr>
      <t>1 de enero de 2025</t>
    </r>
  </si>
  <si>
    <t>REGIÓN</t>
  </si>
  <si>
    <t>Nombre del Asegurado Titular</t>
  </si>
  <si>
    <t>Número de adultos en la póliza</t>
  </si>
  <si>
    <t>Número de Dependientes en la póliza</t>
  </si>
  <si>
    <t>Número de Dependientes menores de 16 años</t>
  </si>
  <si>
    <t>Edad del Asegurado Titular</t>
  </si>
  <si>
    <t>Edad del/la conyuge</t>
  </si>
  <si>
    <t>Fecha de la cotización</t>
  </si>
  <si>
    <t>DEDUCIBLES</t>
  </si>
  <si>
    <t>PLAN 1</t>
  </si>
  <si>
    <t>PLAN 2</t>
  </si>
  <si>
    <t>PLAN 3</t>
  </si>
  <si>
    <t>En el país de residencia</t>
  </si>
  <si>
    <t>$0</t>
  </si>
  <si>
    <t>Fuera del país de residencia</t>
  </si>
  <si>
    <t>TARIFAS ANUALES</t>
  </si>
  <si>
    <t>Prima para Asegurado Titular</t>
  </si>
  <si>
    <t>Prima para conyuge</t>
  </si>
  <si>
    <t>Prima para hijo (s)</t>
  </si>
  <si>
    <t>Total de Prima neta</t>
  </si>
  <si>
    <t>Contribución 3.5% Superintendencia de Bancos
 Contribución 0.5% Seguro Social Campesino</t>
  </si>
  <si>
    <t>VAT (5%)</t>
  </si>
  <si>
    <t>ITBMS (7%)</t>
  </si>
  <si>
    <t>TOTAL ANUAL</t>
  </si>
  <si>
    <t>Ahorros en tarifas de prima para Dependientes</t>
  </si>
  <si>
    <t>TARIFAS SEMIANUALES</t>
  </si>
  <si>
    <t>TOTAL de primera cuota</t>
  </si>
  <si>
    <t>Costo de segunda cuota</t>
  </si>
  <si>
    <t>TARIFAS TRIMESTRALES</t>
  </si>
  <si>
    <t>Costo de tarifa trimestral 2 a 4</t>
  </si>
  <si>
    <t>TARIFAS MENSUALES</t>
  </si>
  <si>
    <t>Costo de Tarifa mensual de 2 a 12</t>
  </si>
  <si>
    <t>Este presupuesto solamente tiene carácter informativo y en ningún momento expresa compromiso legal para suministrarle cobertura de seguro. La emisión de una póliza de seguro Bupa está sujeta a todas las evaluaciones de riesgo por parte de Bupa y a la recepción de todos los pagos de prima requeridos.</t>
  </si>
  <si>
    <r>
      <rPr>
        <sz val="16"/>
        <color theme="0"/>
        <rFont val="Arial"/>
        <family val="2"/>
      </rPr>
      <t xml:space="preserve">Cotización de Seguro Médico Internacional
</t>
    </r>
    <r>
      <rPr>
        <sz val="36"/>
        <color theme="0"/>
        <rFont val="Arial"/>
        <family val="2"/>
      </rPr>
      <t>Global Elite Health Plan</t>
    </r>
    <r>
      <rPr>
        <sz val="16"/>
        <color theme="0"/>
        <rFont val="Arial"/>
        <family val="2"/>
      </rPr>
      <t xml:space="preserve">
</t>
    </r>
    <r>
      <rPr>
        <sz val="14"/>
        <color theme="0"/>
        <rFont val="Arial"/>
        <family val="2"/>
      </rPr>
      <t xml:space="preserve">Tarifas en </t>
    </r>
    <r>
      <rPr>
        <b/>
        <sz val="14"/>
        <color theme="0"/>
        <rFont val="Arial"/>
        <family val="2"/>
      </rPr>
      <t>US$</t>
    </r>
    <r>
      <rPr>
        <sz val="14"/>
        <color theme="0"/>
        <rFont val="Arial"/>
        <family val="2"/>
      </rPr>
      <t xml:space="preserve"> | Validas: </t>
    </r>
    <r>
      <rPr>
        <b/>
        <sz val="14"/>
        <color theme="0"/>
        <rFont val="Arial"/>
        <family val="2"/>
      </rPr>
      <t>1 de enero de 2025</t>
    </r>
  </si>
  <si>
    <t>Número de Dependientes menores de 10 años</t>
  </si>
  <si>
    <t>DEDUCIBlES</t>
  </si>
  <si>
    <t>PLAN 4</t>
  </si>
  <si>
    <t>PLAN 5</t>
  </si>
  <si>
    <t>Ajuste por la variante con coaseguro fuera
 del país de residencia</t>
  </si>
  <si>
    <t>VAT (5%) :</t>
  </si>
  <si>
    <t>Ajuste por la variante con coaseguro
 fuera del país de residencia</t>
  </si>
  <si>
    <t>Este presupuesto solamente tiene carácter informativo y en ningún momento expresa compromiso legal para suministrarle cobertura de seguro.
La emisión de una póliza de seguro Bupa está sujeta a todas las evaluaciones de riesgo por parte de Bupa y a la recepción de todos los pagos 
de prima requeridos.</t>
  </si>
  <si>
    <r>
      <rPr>
        <sz val="16"/>
        <color theme="0"/>
        <rFont val="Arial"/>
        <family val="2"/>
      </rPr>
      <t xml:space="preserve">Cotización de Seguro Médico Internacional
</t>
    </r>
    <r>
      <rPr>
        <sz val="36"/>
        <color theme="0"/>
        <rFont val="Arial"/>
        <family val="2"/>
      </rPr>
      <t>Global Premier Health Plan</t>
    </r>
    <r>
      <rPr>
        <sz val="16"/>
        <color theme="0"/>
        <rFont val="Arial"/>
        <family val="2"/>
      </rPr>
      <t xml:space="preserve">
</t>
    </r>
    <r>
      <rPr>
        <sz val="14"/>
        <color theme="0"/>
        <rFont val="Arial"/>
        <family val="2"/>
      </rPr>
      <t xml:space="preserve">Tarifas en </t>
    </r>
    <r>
      <rPr>
        <b/>
        <sz val="14"/>
        <color theme="0"/>
        <rFont val="Arial"/>
        <family val="2"/>
      </rPr>
      <t>US$</t>
    </r>
    <r>
      <rPr>
        <sz val="14"/>
        <color theme="0"/>
        <rFont val="Arial"/>
        <family val="2"/>
      </rPr>
      <t xml:space="preserve"> | Validas: </t>
    </r>
    <r>
      <rPr>
        <b/>
        <sz val="14"/>
        <color theme="0"/>
        <rFont val="Arial"/>
        <family val="2"/>
      </rPr>
      <t>1 de enero de 2025</t>
    </r>
  </si>
  <si>
    <t>Deducibles</t>
  </si>
  <si>
    <t>TARIFAS SEMESTRALES</t>
  </si>
  <si>
    <t>Este presupuesto solamente tiene carácter informativo y en ningún momento expresa compromiso legal para suministrarle cobertura de seguro. La emisión de una póliza de seguro Bupa está sujeta a todas las evaluaciones
de riesgo por parte de Bupa y a la recepción de todos los pagos de prima requeridos.</t>
  </si>
  <si>
    <r>
      <t xml:space="preserve">Cotización de Seguro Médico Internacional
</t>
    </r>
    <r>
      <rPr>
        <sz val="36"/>
        <color theme="0" tint="-4.9989318521683403E-2"/>
        <rFont val="Arial"/>
        <family val="2"/>
      </rPr>
      <t>Global Select Health Plan</t>
    </r>
    <r>
      <rPr>
        <sz val="16"/>
        <color theme="0" tint="-4.9989318521683403E-2"/>
        <rFont val="Arial"/>
        <family val="2"/>
      </rPr>
      <t xml:space="preserve">
</t>
    </r>
    <r>
      <rPr>
        <sz val="14"/>
        <color theme="0" tint="-4.9989318521683403E-2"/>
        <rFont val="Arial"/>
        <family val="2"/>
      </rPr>
      <t xml:space="preserve">Tarifas en </t>
    </r>
    <r>
      <rPr>
        <b/>
        <sz val="14"/>
        <color theme="0" tint="-4.9989318521683403E-2"/>
        <rFont val="Arial"/>
        <family val="2"/>
      </rPr>
      <t>US$</t>
    </r>
    <r>
      <rPr>
        <sz val="14"/>
        <color theme="0" tint="-4.9989318521683403E-2"/>
        <rFont val="Arial"/>
        <family val="2"/>
      </rPr>
      <t xml:space="preserve"> | Validas: </t>
    </r>
    <r>
      <rPr>
        <b/>
        <sz val="14"/>
        <color theme="0" tint="-4.9989318521683403E-2"/>
        <rFont val="Arial"/>
        <family val="2"/>
      </rPr>
      <t>1 de enero de 2025</t>
    </r>
  </si>
  <si>
    <r>
      <rPr>
        <sz val="16"/>
        <color theme="0"/>
        <rFont val="Arial"/>
        <family val="2"/>
      </rPr>
      <t xml:space="preserve">Cotización de Seguro Médico Internacional
</t>
    </r>
    <r>
      <rPr>
        <sz val="36"/>
        <color theme="0"/>
        <rFont val="Arial"/>
        <family val="2"/>
      </rPr>
      <t>Global Major Health Plans
Resumen de Tarifas</t>
    </r>
    <r>
      <rPr>
        <sz val="16"/>
        <color theme="0"/>
        <rFont val="Arial"/>
        <family val="2"/>
      </rPr>
      <t xml:space="preserve">
</t>
    </r>
    <r>
      <rPr>
        <sz val="14"/>
        <color theme="0"/>
        <rFont val="Arial"/>
        <family val="2"/>
      </rPr>
      <t xml:space="preserve">Tarifas en </t>
    </r>
    <r>
      <rPr>
        <b/>
        <sz val="14"/>
        <color theme="0"/>
        <rFont val="Arial"/>
        <family val="2"/>
      </rPr>
      <t>US$</t>
    </r>
    <r>
      <rPr>
        <sz val="14"/>
        <color theme="0"/>
        <rFont val="Arial"/>
        <family val="2"/>
      </rPr>
      <t xml:space="preserve"> | Validas: </t>
    </r>
    <r>
      <rPr>
        <b/>
        <sz val="14"/>
        <color theme="0"/>
        <rFont val="Arial"/>
        <family val="2"/>
      </rPr>
      <t>1 de enero de 2025</t>
    </r>
  </si>
  <si>
    <t>ç</t>
  </si>
  <si>
    <t>GLOBAL ULTIMATE HEALTH PLAN</t>
  </si>
  <si>
    <t>Ahorros en tarifas de prima para Dependientes *</t>
  </si>
  <si>
    <t>GLOBAL ELITE HEALTH PLAN</t>
  </si>
  <si>
    <t>Ahorros en tarifas de prima para Dependientes*</t>
  </si>
  <si>
    <t>GLOBAL PREMIER HEALTH PLAN</t>
  </si>
  <si>
    <t>GLOBAL SELECT HEALTH PLAN</t>
  </si>
  <si>
    <t xml:space="preserve"> En el país de residencia </t>
  </si>
  <si>
    <t xml:space="preserve"> Fuera del país de residencia </t>
  </si>
  <si>
    <t>Este presupuesto solamente tiene carácter informativo y en ningún momento expresa compromiso legal para suministrarle cobertura de seguro. La emisión de una póliza de seguro Bupa está sujeta a todas las evaluaciones de riesgo por parte de Bupa y a la recepción de todos los pagos de prima requeridos.
Una tarifa administrativa de US$75 se cargará automáticamente al primer pago.
*Basado en un modo de pago anual</t>
  </si>
  <si>
    <t>BUPA GLOBAL ELITE</t>
  </si>
  <si>
    <t>FACTOR MENSUAL:</t>
  </si>
  <si>
    <t>Descuento de 24 años</t>
  </si>
  <si>
    <t>Major Medical</t>
  </si>
  <si>
    <t>Impuesto (14.94%)</t>
  </si>
  <si>
    <t>FACTOR TRIMESTRAL:</t>
  </si>
  <si>
    <t>Descuento de producto (%)</t>
  </si>
  <si>
    <t>Total impuestos Bolivia</t>
  </si>
  <si>
    <t>FACTOR SEMIANUAL:</t>
  </si>
  <si>
    <t>Factor para el descuento combinado</t>
  </si>
  <si>
    <t>EDAD</t>
  </si>
  <si>
    <t>TARIFAS BASE</t>
  </si>
  <si>
    <t>TARIFAS BASE CON DESCUENTO</t>
  </si>
  <si>
    <t>o más</t>
  </si>
  <si>
    <t>Hijo</t>
  </si>
  <si>
    <t>Hijos</t>
  </si>
  <si>
    <t>Hijos o más</t>
  </si>
  <si>
    <t>BUPA GLOBAL PREMIER</t>
  </si>
  <si>
    <t>TARIFAS BASE COND ESCUENTO</t>
  </si>
  <si>
    <t>BUPA GLOBAL SELECT</t>
  </si>
  <si>
    <t>BUPA GLOBAL ULTIMATE</t>
  </si>
  <si>
    <t>TARIFA BASE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</si>
</sst>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0">
    <numFmt numFmtId="44" formatCode="_(&quot;$&quot;* #,##0.00_);_(&quot;$&quot;* \(#,##0.00\);_(&quot;$&quot;* &quot;-&quot;??_);_(@_)"/>
    <numFmt numFmtId="43" formatCode="_(* #,##0.00_);_(* \(#,##0.00\);_(* &quot;-&quot;??_);_(@_)"/>
    <numFmt numFmtId="164" formatCode="[$-409]d\-m\-yy\ h:mm\ AM/PM;@"/>
    <numFmt numFmtId="165" formatCode="_(* #,##0_);_(* \(#,##0\);_(* &quot;-&quot;??_);_(@_)"/>
    <numFmt numFmtId="166" formatCode="_([$$-409]* #,##0.00_);_([$$-409]* \(#,##0.00\);_([$$-409]* &quot;-&quot;??_);_(@_)"/>
    <numFmt numFmtId="167" formatCode="_(* #,##0.000_);_(* \(#,##0.000\);_(* &quot;-&quot;??_);_(@_)"/>
    <numFmt numFmtId="168" formatCode="_(* #,##0.00000000_);_(* \(#,##0.00000000\);_(* &quot;-&quot;??_);_(@_)"/>
    <numFmt numFmtId="169" formatCode="_(* #,##0.0000_);_(* \(#,##0.0000\);_(* &quot;-&quot;??_);_(@_)"/>
    <numFmt numFmtId="170" formatCode="_(&quot;$&quot;* #,##0_);_(&quot;$&quot;* \(#,##0\);_(&quot;$&quot;* &quot;-&quot;??_);_(@_)"/>
    <numFmt numFmtId="171" formatCode="0.0000%"/>
  </numFmts>
  <fonts count="58" x14ac:knownFonts="1">
    <font>
      <sz val="10"/>
      <name val="Arial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name val="Arial"/>
      <family val="2"/>
    </font>
    <font>
      <sz val="8"/>
      <name val="Arial"/>
      <family val="2"/>
    </font>
    <font>
      <b/>
      <sz val="14"/>
      <name val="Arial"/>
      <family val="2"/>
    </font>
    <font>
      <sz val="10"/>
      <name val="Arial"/>
      <family val="2"/>
    </font>
    <font>
      <b/>
      <sz val="10"/>
      <name val="Arial"/>
      <family val="2"/>
    </font>
    <font>
      <sz val="10"/>
      <color indexed="8"/>
      <name val="Arial"/>
      <family val="2"/>
    </font>
    <font>
      <sz val="10"/>
      <color theme="1"/>
      <name val="Calibri"/>
      <family val="2"/>
      <scheme val="minor"/>
    </font>
    <font>
      <sz val="11"/>
      <name val="Calibri"/>
      <family val="2"/>
      <scheme val="minor"/>
    </font>
    <font>
      <sz val="10"/>
      <name val="Arial"/>
      <family val="2"/>
    </font>
    <font>
      <sz val="12"/>
      <color theme="1"/>
      <name val="Calibri"/>
      <family val="2"/>
      <scheme val="minor"/>
    </font>
    <font>
      <u/>
      <sz val="10"/>
      <color theme="10"/>
      <name val="Arial"/>
      <family val="2"/>
    </font>
    <font>
      <u/>
      <sz val="10"/>
      <color theme="11"/>
      <name val="Arial"/>
      <family val="2"/>
    </font>
    <font>
      <sz val="14"/>
      <color rgb="FF000000"/>
      <name val="Arial"/>
      <family val="2"/>
    </font>
    <font>
      <sz val="10"/>
      <color theme="0"/>
      <name val="Arial"/>
      <family val="2"/>
    </font>
    <font>
      <sz val="14"/>
      <name val="Arial"/>
      <family val="2"/>
    </font>
    <font>
      <sz val="14"/>
      <color theme="0"/>
      <name val="Arial"/>
      <family val="2"/>
    </font>
    <font>
      <sz val="11"/>
      <name val="Calibri"/>
      <family val="2"/>
    </font>
    <font>
      <b/>
      <sz val="16"/>
      <name val="Arial"/>
      <family val="2"/>
    </font>
    <font>
      <sz val="12"/>
      <name val="Arial"/>
      <family val="2"/>
    </font>
    <font>
      <b/>
      <sz val="14"/>
      <color theme="0"/>
      <name val="Arial"/>
      <family val="2"/>
    </font>
    <font>
      <sz val="14"/>
      <color theme="1"/>
      <name val="Arial"/>
      <family val="2"/>
    </font>
    <font>
      <b/>
      <sz val="12"/>
      <color theme="0"/>
      <name val="Arial"/>
      <family val="2"/>
    </font>
    <font>
      <b/>
      <sz val="12"/>
      <name val="Arial"/>
      <family val="2"/>
    </font>
    <font>
      <sz val="12"/>
      <color indexed="8"/>
      <name val="Arial"/>
      <family val="2"/>
    </font>
    <font>
      <b/>
      <sz val="12"/>
      <color indexed="8"/>
      <name val="Arial"/>
      <family val="2"/>
    </font>
    <font>
      <sz val="12"/>
      <color theme="3" tint="-0.499984740745262"/>
      <name val="Arial"/>
      <family val="2"/>
    </font>
    <font>
      <sz val="12"/>
      <color theme="1"/>
      <name val="Arial"/>
      <family val="2"/>
    </font>
    <font>
      <sz val="12"/>
      <color rgb="FF000000"/>
      <name val="Arial"/>
      <family val="2"/>
    </font>
    <font>
      <b/>
      <sz val="12"/>
      <color rgb="FF000000"/>
      <name val="Arial"/>
      <family val="2"/>
    </font>
    <font>
      <sz val="12"/>
      <color indexed="9"/>
      <name val="Arial"/>
      <family val="2"/>
    </font>
    <font>
      <sz val="12"/>
      <color theme="0"/>
      <name val="Arial"/>
      <family val="2"/>
    </font>
    <font>
      <sz val="14"/>
      <color indexed="8"/>
      <name val="Arial"/>
      <family val="2"/>
    </font>
    <font>
      <b/>
      <sz val="14"/>
      <color indexed="8"/>
      <name val="Arial"/>
      <family val="2"/>
    </font>
    <font>
      <b/>
      <sz val="10"/>
      <color theme="0"/>
      <name val="Arial"/>
      <family val="2"/>
    </font>
    <font>
      <sz val="16"/>
      <color theme="0"/>
      <name val="Arial"/>
      <family val="2"/>
    </font>
    <font>
      <sz val="36"/>
      <color theme="0"/>
      <name val="Arial"/>
      <family val="2"/>
    </font>
    <font>
      <b/>
      <sz val="12"/>
      <color rgb="FF0079C8"/>
      <name val="Arial"/>
      <family val="2"/>
    </font>
    <font>
      <sz val="12"/>
      <color rgb="FF58595B"/>
      <name val="Arial"/>
      <family val="2"/>
    </font>
    <font>
      <sz val="16"/>
      <color theme="0" tint="-4.9989318521683403E-2"/>
      <name val="Arial"/>
      <family val="2"/>
    </font>
    <font>
      <sz val="36"/>
      <color theme="0" tint="-4.9989318521683403E-2"/>
      <name val="Arial"/>
      <family val="2"/>
    </font>
    <font>
      <sz val="14"/>
      <color theme="0" tint="-4.9989318521683403E-2"/>
      <name val="Arial"/>
      <family val="2"/>
    </font>
    <font>
      <b/>
      <sz val="14"/>
      <color theme="0" tint="-4.9989318521683403E-2"/>
      <name val="Arial"/>
      <family val="2"/>
    </font>
    <font>
      <sz val="14"/>
      <color rgb="FF0079C8"/>
      <name val="Arial"/>
      <family val="2"/>
    </font>
    <font>
      <b/>
      <sz val="14"/>
      <color rgb="FF00335B"/>
      <name val="Arial"/>
      <family val="2"/>
    </font>
    <font>
      <b/>
      <sz val="12"/>
      <color rgb="FF00335B"/>
      <name val="Arial"/>
      <family val="2"/>
    </font>
    <font>
      <sz val="12"/>
      <color theme="0" tint="-4.9989318521683403E-2"/>
      <name val="Arial"/>
      <family val="2"/>
    </font>
    <font>
      <b/>
      <sz val="12"/>
      <color theme="0" tint="-4.9989318521683403E-2"/>
      <name val="Arial"/>
      <family val="2"/>
    </font>
    <font>
      <b/>
      <sz val="16"/>
      <color theme="0"/>
      <name val="Arial"/>
      <family val="2"/>
    </font>
    <font>
      <sz val="10"/>
      <name val="Arial"/>
      <family val="2"/>
    </font>
    <font>
      <sz val="12"/>
      <color theme="2"/>
      <name val="Arial"/>
      <family val="2"/>
    </font>
  </fonts>
  <fills count="18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AE9962"/>
        <bgColor indexed="64"/>
      </patternFill>
    </fill>
    <fill>
      <patternFill patternType="solid">
        <fgColor rgb="FFFFFFFF"/>
        <bgColor rgb="FF000000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0" tint="-0.34998626667073579"/>
        <bgColor indexed="64"/>
      </patternFill>
    </fill>
    <fill>
      <patternFill patternType="solid">
        <fgColor rgb="FF0079C8"/>
        <bgColor indexed="64"/>
      </patternFill>
    </fill>
    <fill>
      <patternFill patternType="solid">
        <fgColor rgb="FF00335B"/>
        <bgColor indexed="64"/>
      </patternFill>
    </fill>
    <fill>
      <patternFill patternType="solid">
        <fgColor rgb="FF58595B"/>
        <bgColor indexed="64"/>
      </patternFill>
    </fill>
    <fill>
      <patternFill patternType="solid">
        <fgColor rgb="FFF2F2F2"/>
        <bgColor rgb="FF000000"/>
      </patternFill>
    </fill>
    <fill>
      <patternFill patternType="solid">
        <fgColor rgb="FFDB3907"/>
        <bgColor rgb="FF000000"/>
      </patternFill>
    </fill>
    <fill>
      <patternFill patternType="solid">
        <fgColor rgb="FF00B0F0"/>
        <bgColor indexed="64"/>
      </patternFill>
    </fill>
    <fill>
      <patternFill patternType="solid">
        <fgColor rgb="FF0079C8"/>
        <bgColor indexed="27"/>
      </patternFill>
    </fill>
    <fill>
      <patternFill patternType="solid">
        <fgColor theme="0"/>
        <bgColor rgb="FF000000"/>
      </patternFill>
    </fill>
    <fill>
      <patternFill patternType="solid">
        <fgColor rgb="FFFFFF00"/>
        <bgColor indexed="64"/>
      </patternFill>
    </fill>
    <fill>
      <patternFill patternType="solid">
        <fgColor rgb="FFFFC000"/>
        <bgColor indexed="64"/>
      </patternFill>
    </fill>
  </fills>
  <borders count="135">
    <border>
      <left/>
      <right/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thin">
        <color rgb="FF0079C8"/>
      </left>
      <right/>
      <top/>
      <bottom/>
      <diagonal/>
    </border>
    <border>
      <left/>
      <right/>
      <top style="thin">
        <color theme="1"/>
      </top>
      <bottom style="thin">
        <color theme="1"/>
      </bottom>
      <diagonal/>
    </border>
    <border>
      <left/>
      <right/>
      <top/>
      <bottom style="thin">
        <color theme="1"/>
      </bottom>
      <diagonal/>
    </border>
    <border>
      <left/>
      <right style="thin">
        <color theme="1"/>
      </right>
      <top style="thin">
        <color theme="1"/>
      </top>
      <bottom style="thin">
        <color theme="1"/>
      </bottom>
      <diagonal/>
    </border>
    <border>
      <left/>
      <right/>
      <top style="thin">
        <color theme="1"/>
      </top>
      <bottom/>
      <diagonal/>
    </border>
    <border>
      <left/>
      <right style="thin">
        <color theme="1"/>
      </right>
      <top style="thin">
        <color theme="1"/>
      </top>
      <bottom/>
      <diagonal/>
    </border>
    <border>
      <left style="thin">
        <color theme="1"/>
      </left>
      <right/>
      <top style="thin">
        <color theme="1"/>
      </top>
      <bottom/>
      <diagonal/>
    </border>
    <border>
      <left style="thin">
        <color theme="1"/>
      </left>
      <right/>
      <top/>
      <bottom/>
      <diagonal/>
    </border>
    <border>
      <left/>
      <right style="thin">
        <color theme="1"/>
      </right>
      <top/>
      <bottom/>
      <diagonal/>
    </border>
    <border>
      <left style="thin">
        <color theme="1"/>
      </left>
      <right/>
      <top/>
      <bottom style="thin">
        <color theme="1"/>
      </bottom>
      <diagonal/>
    </border>
    <border>
      <left/>
      <right style="thin">
        <color theme="1"/>
      </right>
      <top/>
      <bottom style="thin">
        <color theme="1"/>
      </bottom>
      <diagonal/>
    </border>
    <border>
      <left/>
      <right/>
      <top/>
      <bottom style="medium">
        <color rgb="FF0079C8"/>
      </bottom>
      <diagonal/>
    </border>
    <border>
      <left/>
      <right style="thin">
        <color rgb="FF0079C8"/>
      </right>
      <top/>
      <bottom style="medium">
        <color rgb="FF0079C8"/>
      </bottom>
      <diagonal/>
    </border>
    <border>
      <left style="medium">
        <color rgb="FFDB3907"/>
      </left>
      <right style="medium">
        <color rgb="FFDB3907"/>
      </right>
      <top style="medium">
        <color rgb="FFDB3907"/>
      </top>
      <bottom style="medium">
        <color rgb="FFDB3907"/>
      </bottom>
      <diagonal/>
    </border>
    <border>
      <left style="thin">
        <color theme="1"/>
      </left>
      <right style="thin">
        <color theme="1"/>
      </right>
      <top style="thin">
        <color theme="1"/>
      </top>
      <bottom/>
      <diagonal/>
    </border>
    <border>
      <left style="thin">
        <color theme="1"/>
      </left>
      <right style="thin">
        <color theme="1"/>
      </right>
      <top/>
      <bottom/>
      <diagonal/>
    </border>
    <border>
      <left style="thin">
        <color theme="1"/>
      </left>
      <right style="thin">
        <color theme="1"/>
      </right>
      <top/>
      <bottom style="thin">
        <color theme="1"/>
      </bottom>
      <diagonal/>
    </border>
    <border>
      <left style="thin">
        <color rgb="FF58595B"/>
      </left>
      <right style="thin">
        <color rgb="FF58595B"/>
      </right>
      <top style="thin">
        <color rgb="FF58595B"/>
      </top>
      <bottom style="thin">
        <color rgb="FF58595B"/>
      </bottom>
      <diagonal/>
    </border>
    <border>
      <left style="thin">
        <color rgb="FF58595B"/>
      </left>
      <right/>
      <top style="thin">
        <color rgb="FF58595B"/>
      </top>
      <bottom/>
      <diagonal/>
    </border>
    <border>
      <left/>
      <right/>
      <top style="thin">
        <color rgb="FF58595B"/>
      </top>
      <bottom/>
      <diagonal/>
    </border>
    <border>
      <left/>
      <right style="thin">
        <color rgb="FF58595B"/>
      </right>
      <top style="thin">
        <color rgb="FF58595B"/>
      </top>
      <bottom/>
      <diagonal/>
    </border>
    <border>
      <left style="thin">
        <color rgb="FF58595B"/>
      </left>
      <right/>
      <top/>
      <bottom/>
      <diagonal/>
    </border>
    <border>
      <left/>
      <right style="thin">
        <color rgb="FF58595B"/>
      </right>
      <top/>
      <bottom/>
      <diagonal/>
    </border>
    <border>
      <left style="thin">
        <color rgb="FF58595B"/>
      </left>
      <right/>
      <top/>
      <bottom style="thin">
        <color rgb="FF58595B"/>
      </bottom>
      <diagonal/>
    </border>
    <border>
      <left/>
      <right/>
      <top/>
      <bottom style="thin">
        <color rgb="FF58595B"/>
      </bottom>
      <diagonal/>
    </border>
    <border>
      <left/>
      <right style="thin">
        <color rgb="FF58595B"/>
      </right>
      <top/>
      <bottom style="thin">
        <color rgb="FF58595B"/>
      </bottom>
      <diagonal/>
    </border>
    <border>
      <left style="thin">
        <color rgb="FF58595B"/>
      </left>
      <right/>
      <top style="thin">
        <color rgb="FF58595B"/>
      </top>
      <bottom style="thin">
        <color rgb="FF58595B"/>
      </bottom>
      <diagonal/>
    </border>
    <border>
      <left/>
      <right/>
      <top style="thin">
        <color rgb="FF58595B"/>
      </top>
      <bottom style="thin">
        <color rgb="FF58595B"/>
      </bottom>
      <diagonal/>
    </border>
    <border>
      <left/>
      <right style="thin">
        <color rgb="FF58595B"/>
      </right>
      <top style="thin">
        <color rgb="FF58595B"/>
      </top>
      <bottom style="thin">
        <color rgb="FF58595B"/>
      </bottom>
      <diagonal/>
    </border>
    <border>
      <left/>
      <right style="thin">
        <color rgb="FF0079C8"/>
      </right>
      <top/>
      <bottom/>
      <diagonal/>
    </border>
    <border>
      <left style="thin">
        <color rgb="FF0079C8"/>
      </left>
      <right style="thin">
        <color indexed="64"/>
      </right>
      <top style="thin">
        <color indexed="64"/>
      </top>
      <bottom/>
      <diagonal/>
    </border>
    <border>
      <left style="thin">
        <color rgb="FF0079C8"/>
      </left>
      <right style="thin">
        <color rgb="FF0079C8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rgb="FF58595B"/>
      </bottom>
      <diagonal/>
    </border>
    <border>
      <left/>
      <right/>
      <top style="thin">
        <color indexed="64"/>
      </top>
      <bottom style="thin">
        <color rgb="FF58595B"/>
      </bottom>
      <diagonal/>
    </border>
    <border>
      <left/>
      <right style="thin">
        <color indexed="64"/>
      </right>
      <top style="thin">
        <color indexed="64"/>
      </top>
      <bottom style="thin">
        <color rgb="FF58595B"/>
      </bottom>
      <diagonal/>
    </border>
    <border>
      <left style="thin">
        <color indexed="64"/>
      </left>
      <right/>
      <top style="thin">
        <color rgb="FF58595B"/>
      </top>
      <bottom style="thin">
        <color rgb="FF58595B"/>
      </bottom>
      <diagonal/>
    </border>
    <border>
      <left/>
      <right style="thin">
        <color indexed="64"/>
      </right>
      <top style="thin">
        <color rgb="FF58595B"/>
      </top>
      <bottom style="thin">
        <color rgb="FF58595B"/>
      </bottom>
      <diagonal/>
    </border>
    <border>
      <left style="medium">
        <color rgb="FF0079C8"/>
      </left>
      <right style="medium">
        <color rgb="FF0079C8"/>
      </right>
      <top style="medium">
        <color rgb="FF0079C8"/>
      </top>
      <bottom style="medium">
        <color rgb="FF0079C8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/>
      <bottom style="medium">
        <color rgb="FF00B0F0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rgb="FF58595B"/>
      </left>
      <right style="thin">
        <color rgb="FF58595B"/>
      </right>
      <top style="thin">
        <color rgb="FF58595B"/>
      </top>
      <bottom style="medium">
        <color rgb="FF00B0F0"/>
      </bottom>
      <diagonal/>
    </border>
    <border>
      <left/>
      <right style="thin">
        <color rgb="FF58595B"/>
      </right>
      <top style="thin">
        <color rgb="FF58595B"/>
      </top>
      <bottom style="medium">
        <color rgb="FF00B0F0"/>
      </bottom>
      <diagonal/>
    </border>
    <border>
      <left/>
      <right/>
      <top style="medium">
        <color rgb="FF00B0F0"/>
      </top>
      <bottom style="medium">
        <color theme="0"/>
      </bottom>
      <diagonal/>
    </border>
    <border>
      <left/>
      <right/>
      <top style="medium">
        <color theme="0"/>
      </top>
      <bottom style="medium">
        <color theme="0"/>
      </bottom>
      <diagonal/>
    </border>
    <border>
      <left/>
      <right style="thin">
        <color rgb="FF00335B"/>
      </right>
      <top/>
      <bottom/>
      <diagonal/>
    </border>
    <border>
      <left/>
      <right/>
      <top style="medium">
        <color rgb="FF00B0F0"/>
      </top>
      <bottom style="medium">
        <color rgb="FF00B0F0"/>
      </bottom>
      <diagonal/>
    </border>
    <border>
      <left/>
      <right/>
      <top style="medium">
        <color rgb="FF00B0F0"/>
      </top>
      <bottom/>
      <diagonal/>
    </border>
    <border>
      <left style="thin">
        <color rgb="FF58595B"/>
      </left>
      <right style="thin">
        <color rgb="FF58595B"/>
      </right>
      <top/>
      <bottom style="thin">
        <color rgb="FF58595B"/>
      </bottom>
      <diagonal/>
    </border>
    <border>
      <left style="thin">
        <color rgb="FF58595B"/>
      </left>
      <right style="thin">
        <color rgb="FF58595B"/>
      </right>
      <top style="thin">
        <color rgb="FF58595B"/>
      </top>
      <bottom/>
      <diagonal/>
    </border>
    <border>
      <left style="medium">
        <color rgb="FFDB3907"/>
      </left>
      <right/>
      <top style="medium">
        <color rgb="FFDB3907"/>
      </top>
      <bottom style="medium">
        <color rgb="FFDB3907"/>
      </bottom>
      <diagonal/>
    </border>
    <border>
      <left/>
      <right style="medium">
        <color rgb="FFDB3907"/>
      </right>
      <top style="medium">
        <color rgb="FFDB3907"/>
      </top>
      <bottom style="medium">
        <color rgb="FFDB3907"/>
      </bottom>
      <diagonal/>
    </border>
    <border>
      <left/>
      <right/>
      <top/>
      <bottom style="medium">
        <color theme="0"/>
      </bottom>
      <diagonal/>
    </border>
    <border>
      <left/>
      <right style="thin">
        <color rgb="FF58595B"/>
      </right>
      <top style="medium">
        <color rgb="FFDB3907"/>
      </top>
      <bottom style="medium">
        <color rgb="FFDB3907"/>
      </bottom>
      <diagonal/>
    </border>
    <border>
      <left style="thin">
        <color rgb="FF58595B"/>
      </left>
      <right style="thin">
        <color rgb="FF58595B"/>
      </right>
      <top style="medium">
        <color rgb="FFDB3907"/>
      </top>
      <bottom style="medium">
        <color rgb="FFDB3907"/>
      </bottom>
      <diagonal/>
    </border>
    <border>
      <left/>
      <right/>
      <top style="medium">
        <color rgb="FFDB3907"/>
      </top>
      <bottom style="medium">
        <color rgb="FFDB3907"/>
      </bottom>
      <diagonal/>
    </border>
    <border>
      <left style="thin">
        <color rgb="FF00335B"/>
      </left>
      <right style="thin">
        <color rgb="FF00335B"/>
      </right>
      <top style="thin">
        <color rgb="FF00335B"/>
      </top>
      <bottom style="thin">
        <color rgb="FF00335B"/>
      </bottom>
      <diagonal/>
    </border>
    <border>
      <left/>
      <right/>
      <top style="thin">
        <color rgb="FF00335B"/>
      </top>
      <bottom/>
      <diagonal/>
    </border>
    <border>
      <left/>
      <right style="thin">
        <color rgb="FF00335B"/>
      </right>
      <top/>
      <bottom style="thin">
        <color rgb="FF00335B"/>
      </bottom>
      <diagonal/>
    </border>
    <border>
      <left/>
      <right/>
      <top/>
      <bottom style="thin">
        <color rgb="FF00335B"/>
      </bottom>
      <diagonal/>
    </border>
    <border>
      <left style="thin">
        <color rgb="FF00335B"/>
      </left>
      <right/>
      <top style="thin">
        <color rgb="FF00335B"/>
      </top>
      <bottom/>
      <diagonal/>
    </border>
    <border>
      <left/>
      <right style="thin">
        <color rgb="FF00335B"/>
      </right>
      <top style="thin">
        <color rgb="FF00335B"/>
      </top>
      <bottom/>
      <diagonal/>
    </border>
    <border>
      <left style="thin">
        <color rgb="FF00335B"/>
      </left>
      <right/>
      <top/>
      <bottom/>
      <diagonal/>
    </border>
    <border>
      <left style="thin">
        <color rgb="FF00335B"/>
      </left>
      <right/>
      <top/>
      <bottom style="thin">
        <color rgb="FF00335B"/>
      </bottom>
      <diagonal/>
    </border>
    <border>
      <left/>
      <right/>
      <top style="thin">
        <color rgb="FF0079C8"/>
      </top>
      <bottom/>
      <diagonal/>
    </border>
    <border>
      <left/>
      <right style="thin">
        <color rgb="FF0079C8"/>
      </right>
      <top style="thin">
        <color rgb="FF0079C8"/>
      </top>
      <bottom/>
      <diagonal/>
    </border>
    <border>
      <left/>
      <right/>
      <top style="thin">
        <color rgb="FF00335B"/>
      </top>
      <bottom style="thin">
        <color rgb="FF00335B"/>
      </bottom>
      <diagonal/>
    </border>
    <border>
      <left style="thin">
        <color rgb="FF58595B"/>
      </left>
      <right style="thin">
        <color indexed="64"/>
      </right>
      <top style="thin">
        <color rgb="FF58595B"/>
      </top>
      <bottom style="thin">
        <color rgb="FF58595B"/>
      </bottom>
      <diagonal/>
    </border>
    <border>
      <left style="thin">
        <color indexed="64"/>
      </left>
      <right/>
      <top style="thin">
        <color rgb="FF58595B"/>
      </top>
      <bottom style="thin">
        <color indexed="64"/>
      </bottom>
      <diagonal/>
    </border>
    <border>
      <left/>
      <right style="thin">
        <color rgb="FF58595B"/>
      </right>
      <top style="thin">
        <color rgb="FF58595B"/>
      </top>
      <bottom style="thin">
        <color indexed="64"/>
      </bottom>
      <diagonal/>
    </border>
    <border>
      <left style="thin">
        <color rgb="FF58595B"/>
      </left>
      <right style="thin">
        <color rgb="FF58595B"/>
      </right>
      <top style="thin">
        <color rgb="FF58595B"/>
      </top>
      <bottom style="thin">
        <color indexed="64"/>
      </bottom>
      <diagonal/>
    </border>
    <border>
      <left style="thin">
        <color rgb="FF58595B"/>
      </left>
      <right style="thin">
        <color indexed="64"/>
      </right>
      <top style="thin">
        <color rgb="FF58595B"/>
      </top>
      <bottom style="thin">
        <color indexed="64"/>
      </bottom>
      <diagonal/>
    </border>
    <border>
      <left style="thin">
        <color indexed="64"/>
      </left>
      <right/>
      <top style="thin">
        <color rgb="FF58595B"/>
      </top>
      <bottom style="medium">
        <color rgb="FF00B0F0"/>
      </bottom>
      <diagonal/>
    </border>
    <border>
      <left style="thin">
        <color rgb="FF58595B"/>
      </left>
      <right style="thin">
        <color indexed="64"/>
      </right>
      <top style="thin">
        <color rgb="FF58595B"/>
      </top>
      <bottom style="medium">
        <color rgb="FF00B0F0"/>
      </bottom>
      <diagonal/>
    </border>
    <border>
      <left style="thin">
        <color indexed="64"/>
      </left>
      <right/>
      <top style="medium">
        <color rgb="FF00B0F0"/>
      </top>
      <bottom style="medium">
        <color theme="0"/>
      </bottom>
      <diagonal/>
    </border>
    <border>
      <left/>
      <right style="thin">
        <color indexed="64"/>
      </right>
      <top style="medium">
        <color rgb="FF00B0F0"/>
      </top>
      <bottom style="medium">
        <color theme="0"/>
      </bottom>
      <diagonal/>
    </border>
    <border>
      <left style="thin">
        <color indexed="64"/>
      </left>
      <right style="thin">
        <color rgb="FF58595B"/>
      </right>
      <top style="thin">
        <color rgb="FF58595B"/>
      </top>
      <bottom style="thin">
        <color rgb="FF58595B"/>
      </bottom>
      <diagonal/>
    </border>
    <border>
      <left style="thin">
        <color indexed="64"/>
      </left>
      <right/>
      <top style="medium">
        <color theme="0"/>
      </top>
      <bottom style="medium">
        <color theme="0"/>
      </bottom>
      <diagonal/>
    </border>
    <border>
      <left/>
      <right style="thin">
        <color indexed="64"/>
      </right>
      <top style="medium">
        <color theme="0"/>
      </top>
      <bottom style="medium">
        <color theme="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rgb="FFDB3907"/>
      </left>
      <right style="medium">
        <color rgb="FFDB3907"/>
      </right>
      <top style="medium">
        <color rgb="FFDB3907"/>
      </top>
      <bottom/>
      <diagonal/>
    </border>
    <border>
      <left style="thin">
        <color indexed="64"/>
      </left>
      <right style="thin">
        <color rgb="FF58595B"/>
      </right>
      <top style="thin">
        <color rgb="FF58595B"/>
      </top>
      <bottom style="thin">
        <color indexed="64"/>
      </bottom>
      <diagonal/>
    </border>
    <border>
      <left style="thin">
        <color indexed="64"/>
      </left>
      <right style="thin">
        <color rgb="FF58595B"/>
      </right>
      <top style="thin">
        <color rgb="FF58595B"/>
      </top>
      <bottom/>
      <diagonal/>
    </border>
    <border>
      <left style="thin">
        <color rgb="FF58595B"/>
      </left>
      <right style="thin">
        <color indexed="64"/>
      </right>
      <top style="thin">
        <color rgb="FF58595B"/>
      </top>
      <bottom/>
      <diagonal/>
    </border>
    <border>
      <left style="thin">
        <color indexed="64"/>
      </left>
      <right style="thin">
        <color rgb="FF58595B"/>
      </right>
      <top style="medium">
        <color rgb="FFDB3907"/>
      </top>
      <bottom style="medium">
        <color rgb="FFDB3907"/>
      </bottom>
      <diagonal/>
    </border>
    <border>
      <left style="thin">
        <color rgb="FF58595B"/>
      </left>
      <right style="thin">
        <color indexed="64"/>
      </right>
      <top style="medium">
        <color rgb="FFDB3907"/>
      </top>
      <bottom style="medium">
        <color rgb="FFDB3907"/>
      </bottom>
      <diagonal/>
    </border>
    <border>
      <left style="thin">
        <color rgb="FF58595B"/>
      </left>
      <right style="thin">
        <color indexed="64"/>
      </right>
      <top/>
      <bottom style="thin">
        <color rgb="FF58595B"/>
      </bottom>
      <diagonal/>
    </border>
    <border>
      <left style="thin">
        <color indexed="64"/>
      </left>
      <right/>
      <top style="thin">
        <color rgb="FF58595B"/>
      </top>
      <bottom/>
      <diagonal/>
    </border>
    <border>
      <left style="thin">
        <color indexed="64"/>
      </left>
      <right/>
      <top style="medium">
        <color rgb="FFDB3907"/>
      </top>
      <bottom style="medium">
        <color rgb="FFDB3907"/>
      </bottom>
      <diagonal/>
    </border>
    <border>
      <left style="thin">
        <color indexed="64"/>
      </left>
      <right/>
      <top/>
      <bottom style="thin">
        <color rgb="FF58595B"/>
      </bottom>
      <diagonal/>
    </border>
    <border>
      <left style="thin">
        <color indexed="64"/>
      </left>
      <right/>
      <top/>
      <bottom style="medium">
        <color theme="0"/>
      </bottom>
      <diagonal/>
    </border>
    <border>
      <left/>
      <right style="thin">
        <color indexed="64"/>
      </right>
      <top/>
      <bottom style="medium">
        <color theme="0"/>
      </bottom>
      <diagonal/>
    </border>
    <border>
      <left style="thin">
        <color indexed="64"/>
      </left>
      <right/>
      <top style="medium">
        <color theme="0"/>
      </top>
      <bottom style="thin">
        <color indexed="64"/>
      </bottom>
      <diagonal/>
    </border>
    <border>
      <left/>
      <right/>
      <top style="medium">
        <color theme="0"/>
      </top>
      <bottom style="thin">
        <color indexed="64"/>
      </bottom>
      <diagonal/>
    </border>
    <border>
      <left style="thin">
        <color rgb="FF58595B"/>
      </left>
      <right style="thin">
        <color rgb="FF58595B"/>
      </right>
      <top/>
      <bottom style="thin">
        <color indexed="64"/>
      </bottom>
      <diagonal/>
    </border>
    <border>
      <left style="thin">
        <color rgb="FF58595B"/>
      </left>
      <right style="thin">
        <color indexed="64"/>
      </right>
      <top/>
      <bottom style="thin">
        <color indexed="64"/>
      </bottom>
      <diagonal/>
    </border>
    <border>
      <left/>
      <right style="thin">
        <color rgb="FF58595B"/>
      </right>
      <top/>
      <bottom style="thin">
        <color indexed="64"/>
      </bottom>
      <diagonal/>
    </border>
    <border>
      <left style="thin">
        <color indexed="64"/>
      </left>
      <right style="thin">
        <color rgb="FF58595B"/>
      </right>
      <top/>
      <bottom style="thin">
        <color rgb="FF58595B"/>
      </bottom>
      <diagonal/>
    </border>
    <border>
      <left style="thin">
        <color indexed="64"/>
      </left>
      <right style="thin">
        <color rgb="FF58595B"/>
      </right>
      <top style="thin">
        <color rgb="FF58595B"/>
      </top>
      <bottom style="medium">
        <color rgb="FF00B0F0"/>
      </bottom>
      <diagonal/>
    </border>
    <border>
      <left style="thin">
        <color indexed="64"/>
      </left>
      <right/>
      <top style="thin">
        <color rgb="FF00335B"/>
      </top>
      <bottom style="thin">
        <color rgb="FF00335B"/>
      </bottom>
      <diagonal/>
    </border>
    <border>
      <left style="thin">
        <color indexed="64"/>
      </left>
      <right/>
      <top style="thin">
        <color rgb="FF00335B"/>
      </top>
      <bottom/>
      <diagonal/>
    </border>
    <border>
      <left/>
      <right style="thin">
        <color indexed="64"/>
      </right>
      <top/>
      <bottom style="thin">
        <color rgb="FF00335B"/>
      </bottom>
      <diagonal/>
    </border>
    <border>
      <left style="thin">
        <color rgb="FF00335B"/>
      </left>
      <right style="thin">
        <color indexed="64"/>
      </right>
      <top style="thin">
        <color rgb="FF00335B"/>
      </top>
      <bottom style="thin">
        <color rgb="FF00335B"/>
      </bottom>
      <diagonal/>
    </border>
    <border>
      <left/>
      <right style="thin">
        <color indexed="64"/>
      </right>
      <top style="thin">
        <color rgb="FF00335B"/>
      </top>
      <bottom style="thin">
        <color rgb="FF00335B"/>
      </bottom>
      <diagonal/>
    </border>
    <border>
      <left style="thin">
        <color indexed="64"/>
      </left>
      <right/>
      <top/>
      <bottom style="thin">
        <color rgb="FF00335B"/>
      </bottom>
      <diagonal/>
    </border>
    <border>
      <left style="thin">
        <color indexed="64"/>
      </left>
      <right style="thin">
        <color rgb="FF00335B"/>
      </right>
      <top style="thin">
        <color rgb="FF00335B"/>
      </top>
      <bottom style="thin">
        <color rgb="FF00335B"/>
      </bottom>
      <diagonal/>
    </border>
    <border>
      <left/>
      <right style="thin">
        <color indexed="64"/>
      </right>
      <top style="thin">
        <color rgb="FF00335B"/>
      </top>
      <bottom/>
      <diagonal/>
    </border>
    <border>
      <left style="thin">
        <color rgb="FF00335B"/>
      </left>
      <right style="thin">
        <color rgb="FF00335B"/>
      </right>
      <top style="thin">
        <color rgb="FF00335B"/>
      </top>
      <bottom style="thin">
        <color indexed="64"/>
      </bottom>
      <diagonal/>
    </border>
    <border>
      <left style="thin">
        <color rgb="FF00335B"/>
      </left>
      <right style="thin">
        <color indexed="64"/>
      </right>
      <top style="thin">
        <color rgb="FF00335B"/>
      </top>
      <bottom style="thin">
        <color indexed="64"/>
      </bottom>
      <diagonal/>
    </border>
    <border>
      <left style="thin">
        <color theme="0"/>
      </left>
      <right style="thin">
        <color theme="0"/>
      </right>
      <top style="thin">
        <color theme="0"/>
      </top>
      <bottom style="thin">
        <color theme="0"/>
      </bottom>
      <diagonal/>
    </border>
    <border>
      <left style="thin">
        <color rgb="FF58595B"/>
      </left>
      <right/>
      <top style="thin">
        <color rgb="FF58595B"/>
      </top>
      <bottom style="thin">
        <color indexed="64"/>
      </bottom>
      <diagonal/>
    </border>
    <border>
      <left style="medium">
        <color rgb="FFB1B3B4"/>
      </left>
      <right/>
      <top style="medium">
        <color rgb="FFB1B3B4"/>
      </top>
      <bottom style="medium">
        <color rgb="FFB1B3B4"/>
      </bottom>
      <diagonal/>
    </border>
    <border>
      <left/>
      <right style="medium">
        <color rgb="FFB1B3B4"/>
      </right>
      <top style="medium">
        <color rgb="FFB1B3B4"/>
      </top>
      <bottom style="medium">
        <color rgb="FFB1B3B4"/>
      </bottom>
      <diagonal/>
    </border>
    <border>
      <left style="thin">
        <color theme="2" tint="-0.249977111117893"/>
      </left>
      <right/>
      <top/>
      <bottom/>
      <diagonal/>
    </border>
    <border>
      <left style="thin">
        <color rgb="FF00B0F0"/>
      </left>
      <right/>
      <top/>
      <bottom/>
      <diagonal/>
    </border>
    <border>
      <left style="thin">
        <color rgb="FF00B0F0"/>
      </left>
      <right/>
      <top style="medium">
        <color rgb="FF00B0F0"/>
      </top>
      <bottom/>
      <diagonal/>
    </border>
    <border>
      <left style="thin">
        <color rgb="FF00B0F0"/>
      </left>
      <right/>
      <top/>
      <bottom style="medium">
        <color rgb="FF00B0F0"/>
      </bottom>
      <diagonal/>
    </border>
    <border>
      <left/>
      <right style="thin">
        <color rgb="FF00B0F0"/>
      </right>
      <top style="medium">
        <color rgb="FF00B0F0"/>
      </top>
      <bottom/>
      <diagonal/>
    </border>
    <border>
      <left/>
      <right style="thin">
        <color rgb="FF00B0F0"/>
      </right>
      <top/>
      <bottom/>
      <diagonal/>
    </border>
    <border>
      <left/>
      <right style="thin">
        <color rgb="FF00B0F0"/>
      </right>
      <top/>
      <bottom style="medium">
        <color rgb="FF00B0F0"/>
      </bottom>
      <diagonal/>
    </border>
    <border>
      <left style="medium">
        <color rgb="FF0079C8"/>
      </left>
      <right style="medium">
        <color rgb="FF0079C8"/>
      </right>
      <top/>
      <bottom style="medium">
        <color rgb="FF0079C8"/>
      </bottom>
      <diagonal/>
    </border>
    <border>
      <left/>
      <right/>
      <top style="thin">
        <color indexed="64"/>
      </top>
      <bottom style="medium">
        <color rgb="FF00B0F0"/>
      </bottom>
      <diagonal/>
    </border>
    <border>
      <left/>
      <right style="thin">
        <color theme="2" tint="-0.249977111117893"/>
      </right>
      <top/>
      <bottom/>
      <diagonal/>
    </border>
  </borders>
  <cellStyleXfs count="1159">
    <xf numFmtId="0" fontId="0" fillId="0" borderId="0"/>
    <xf numFmtId="44" fontId="8" fillId="0" borderId="0" applyFont="0" applyFill="0" applyBorder="0" applyAlignment="0" applyProtection="0"/>
    <xf numFmtId="44" fontId="11" fillId="0" borderId="0" applyFont="0" applyFill="0" applyBorder="0" applyAlignment="0" applyProtection="0"/>
    <xf numFmtId="0" fontId="13" fillId="0" borderId="0">
      <alignment vertical="top"/>
    </xf>
    <xf numFmtId="44" fontId="7" fillId="0" borderId="0" applyFont="0" applyFill="0" applyBorder="0" applyAlignment="0" applyProtection="0"/>
    <xf numFmtId="43" fontId="11" fillId="0" borderId="0" applyFont="0" applyFill="0" applyBorder="0" applyAlignment="0" applyProtection="0"/>
    <xf numFmtId="0" fontId="13" fillId="0" borderId="0">
      <alignment vertical="top"/>
    </xf>
    <xf numFmtId="44" fontId="7" fillId="0" borderId="0" applyFont="0" applyFill="0" applyBorder="0" applyAlignment="0" applyProtection="0"/>
    <xf numFmtId="43" fontId="11" fillId="0" borderId="0" applyFont="0" applyFill="0" applyBorder="0" applyAlignment="0" applyProtection="0"/>
    <xf numFmtId="0" fontId="13" fillId="0" borderId="0">
      <alignment vertical="top"/>
    </xf>
    <xf numFmtId="44" fontId="7" fillId="0" borderId="0" applyFont="0" applyFill="0" applyBorder="0" applyAlignment="0" applyProtection="0"/>
    <xf numFmtId="43" fontId="11" fillId="0" borderId="0" applyFont="0" applyFill="0" applyBorder="0" applyAlignment="0" applyProtection="0"/>
    <xf numFmtId="0" fontId="13" fillId="0" borderId="0">
      <alignment vertical="top"/>
    </xf>
    <xf numFmtId="44" fontId="7" fillId="0" borderId="0" applyFont="0" applyFill="0" applyBorder="0" applyAlignment="0" applyProtection="0"/>
    <xf numFmtId="43" fontId="11" fillId="0" borderId="0" applyFont="0" applyFill="0" applyBorder="0" applyAlignment="0" applyProtection="0"/>
    <xf numFmtId="0" fontId="13" fillId="0" borderId="0">
      <alignment vertical="top"/>
    </xf>
    <xf numFmtId="44" fontId="7" fillId="0" borderId="0" applyFont="0" applyFill="0" applyBorder="0" applyAlignment="0" applyProtection="0"/>
    <xf numFmtId="43" fontId="11" fillId="0" borderId="0" applyFont="0" applyFill="0" applyBorder="0" applyAlignment="0" applyProtection="0"/>
    <xf numFmtId="0" fontId="13" fillId="0" borderId="0">
      <alignment vertical="top"/>
    </xf>
    <xf numFmtId="44" fontId="7" fillId="0" borderId="0" applyFont="0" applyFill="0" applyBorder="0" applyAlignment="0" applyProtection="0"/>
    <xf numFmtId="43" fontId="11" fillId="0" borderId="0" applyFont="0" applyFill="0" applyBorder="0" applyAlignment="0" applyProtection="0"/>
    <xf numFmtId="0" fontId="13" fillId="0" borderId="0">
      <alignment vertical="top"/>
    </xf>
    <xf numFmtId="44" fontId="7" fillId="0" borderId="0" applyFont="0" applyFill="0" applyBorder="0" applyAlignment="0" applyProtection="0"/>
    <xf numFmtId="43" fontId="11" fillId="0" borderId="0" applyFont="0" applyFill="0" applyBorder="0" applyAlignment="0" applyProtection="0"/>
    <xf numFmtId="0" fontId="13" fillId="0" borderId="0">
      <alignment vertical="top"/>
    </xf>
    <xf numFmtId="44" fontId="7" fillId="0" borderId="0" applyFont="0" applyFill="0" applyBorder="0" applyAlignment="0" applyProtection="0"/>
    <xf numFmtId="43" fontId="11" fillId="0" borderId="0" applyFont="0" applyFill="0" applyBorder="0" applyAlignment="0" applyProtection="0"/>
    <xf numFmtId="0" fontId="13" fillId="0" borderId="0">
      <alignment vertical="top"/>
    </xf>
    <xf numFmtId="44" fontId="7" fillId="0" borderId="0" applyFont="0" applyFill="0" applyBorder="0" applyAlignment="0" applyProtection="0"/>
    <xf numFmtId="43" fontId="11" fillId="0" borderId="0" applyFont="0" applyFill="0" applyBorder="0" applyAlignment="0" applyProtection="0"/>
    <xf numFmtId="0" fontId="13" fillId="0" borderId="0">
      <alignment vertical="top"/>
    </xf>
    <xf numFmtId="44" fontId="7" fillId="0" borderId="0" applyFont="0" applyFill="0" applyBorder="0" applyAlignment="0" applyProtection="0"/>
    <xf numFmtId="43" fontId="11" fillId="0" borderId="0" applyFont="0" applyFill="0" applyBorder="0" applyAlignment="0" applyProtection="0"/>
    <xf numFmtId="0" fontId="13" fillId="0" borderId="0">
      <alignment vertical="top"/>
    </xf>
    <xf numFmtId="44" fontId="7" fillId="0" borderId="0" applyFont="0" applyFill="0" applyBorder="0" applyAlignment="0" applyProtection="0"/>
    <xf numFmtId="43" fontId="11" fillId="0" borderId="0" applyFont="0" applyFill="0" applyBorder="0" applyAlignment="0" applyProtection="0"/>
    <xf numFmtId="0" fontId="13" fillId="0" borderId="0">
      <alignment vertical="top"/>
    </xf>
    <xf numFmtId="44" fontId="7" fillId="0" borderId="0" applyFont="0" applyFill="0" applyBorder="0" applyAlignment="0" applyProtection="0"/>
    <xf numFmtId="43" fontId="11" fillId="0" borderId="0" applyFont="0" applyFill="0" applyBorder="0" applyAlignment="0" applyProtection="0"/>
    <xf numFmtId="0" fontId="13" fillId="0" borderId="0">
      <alignment vertical="top"/>
    </xf>
    <xf numFmtId="44" fontId="7" fillId="0" borderId="0" applyFont="0" applyFill="0" applyBorder="0" applyAlignment="0" applyProtection="0"/>
    <xf numFmtId="43" fontId="11" fillId="0" borderId="0" applyFont="0" applyFill="0" applyBorder="0" applyAlignment="0" applyProtection="0"/>
    <xf numFmtId="0" fontId="13" fillId="0" borderId="0">
      <alignment vertical="top"/>
    </xf>
    <xf numFmtId="44" fontId="7" fillId="0" borderId="0" applyFont="0" applyFill="0" applyBorder="0" applyAlignment="0" applyProtection="0"/>
    <xf numFmtId="43" fontId="11" fillId="0" borderId="0" applyFont="0" applyFill="0" applyBorder="0" applyAlignment="0" applyProtection="0"/>
    <xf numFmtId="0" fontId="13" fillId="0" borderId="0">
      <alignment vertical="top"/>
    </xf>
    <xf numFmtId="44" fontId="7" fillId="0" borderId="0" applyFont="0" applyFill="0" applyBorder="0" applyAlignment="0" applyProtection="0"/>
    <xf numFmtId="43" fontId="11" fillId="0" borderId="0" applyFont="0" applyFill="0" applyBorder="0" applyAlignment="0" applyProtection="0"/>
    <xf numFmtId="0" fontId="13" fillId="0" borderId="0">
      <alignment vertical="top"/>
    </xf>
    <xf numFmtId="44" fontId="7" fillId="0" borderId="0" applyFont="0" applyFill="0" applyBorder="0" applyAlignment="0" applyProtection="0"/>
    <xf numFmtId="43" fontId="11" fillId="0" borderId="0" applyFont="0" applyFill="0" applyBorder="0" applyAlignment="0" applyProtection="0"/>
    <xf numFmtId="0" fontId="13" fillId="0" borderId="0">
      <alignment vertical="top"/>
    </xf>
    <xf numFmtId="44" fontId="7" fillId="0" borderId="0" applyFont="0" applyFill="0" applyBorder="0" applyAlignment="0" applyProtection="0"/>
    <xf numFmtId="43" fontId="11" fillId="0" borderId="0" applyFont="0" applyFill="0" applyBorder="0" applyAlignment="0" applyProtection="0"/>
    <xf numFmtId="0" fontId="13" fillId="0" borderId="0">
      <alignment vertical="top"/>
    </xf>
    <xf numFmtId="44" fontId="7" fillId="0" borderId="0" applyFont="0" applyFill="0" applyBorder="0" applyAlignment="0" applyProtection="0"/>
    <xf numFmtId="43" fontId="11" fillId="0" borderId="0" applyFont="0" applyFill="0" applyBorder="0" applyAlignment="0" applyProtection="0"/>
    <xf numFmtId="0" fontId="13" fillId="0" borderId="0">
      <alignment vertical="top"/>
    </xf>
    <xf numFmtId="44" fontId="7" fillId="0" borderId="0" applyFont="0" applyFill="0" applyBorder="0" applyAlignment="0" applyProtection="0"/>
    <xf numFmtId="43" fontId="11" fillId="0" borderId="0" applyFont="0" applyFill="0" applyBorder="0" applyAlignment="0" applyProtection="0"/>
    <xf numFmtId="0" fontId="13" fillId="0" borderId="0">
      <alignment vertical="top"/>
    </xf>
    <xf numFmtId="44" fontId="7" fillId="0" borderId="0" applyFont="0" applyFill="0" applyBorder="0" applyAlignment="0" applyProtection="0"/>
    <xf numFmtId="43" fontId="11" fillId="0" borderId="0" applyFont="0" applyFill="0" applyBorder="0" applyAlignment="0" applyProtection="0"/>
    <xf numFmtId="0" fontId="13" fillId="0" borderId="0">
      <alignment vertical="top"/>
    </xf>
    <xf numFmtId="44" fontId="7" fillId="0" borderId="0" applyFont="0" applyFill="0" applyBorder="0" applyAlignment="0" applyProtection="0"/>
    <xf numFmtId="43" fontId="11" fillId="0" borderId="0" applyFont="0" applyFill="0" applyBorder="0" applyAlignment="0" applyProtection="0"/>
    <xf numFmtId="0" fontId="13" fillId="0" borderId="0">
      <alignment vertical="top"/>
    </xf>
    <xf numFmtId="44" fontId="7" fillId="0" borderId="0" applyFont="0" applyFill="0" applyBorder="0" applyAlignment="0" applyProtection="0"/>
    <xf numFmtId="43" fontId="11" fillId="0" borderId="0" applyFont="0" applyFill="0" applyBorder="0" applyAlignment="0" applyProtection="0"/>
    <xf numFmtId="0" fontId="13" fillId="0" borderId="0">
      <alignment vertical="top"/>
    </xf>
    <xf numFmtId="44" fontId="7" fillId="0" borderId="0" applyFont="0" applyFill="0" applyBorder="0" applyAlignment="0" applyProtection="0"/>
    <xf numFmtId="43" fontId="11" fillId="0" borderId="0" applyFont="0" applyFill="0" applyBorder="0" applyAlignment="0" applyProtection="0"/>
    <xf numFmtId="0" fontId="13" fillId="0" borderId="0">
      <alignment vertical="top"/>
    </xf>
    <xf numFmtId="44" fontId="7" fillId="0" borderId="0" applyFont="0" applyFill="0" applyBorder="0" applyAlignment="0" applyProtection="0"/>
    <xf numFmtId="43" fontId="11" fillId="0" borderId="0" applyFont="0" applyFill="0" applyBorder="0" applyAlignment="0" applyProtection="0"/>
    <xf numFmtId="0" fontId="13" fillId="0" borderId="0">
      <alignment vertical="top"/>
    </xf>
    <xf numFmtId="44" fontId="7" fillId="0" borderId="0" applyFont="0" applyFill="0" applyBorder="0" applyAlignment="0" applyProtection="0"/>
    <xf numFmtId="43" fontId="11" fillId="0" borderId="0" applyFont="0" applyFill="0" applyBorder="0" applyAlignment="0" applyProtection="0"/>
    <xf numFmtId="0" fontId="13" fillId="0" borderId="0">
      <alignment vertical="top"/>
    </xf>
    <xf numFmtId="44" fontId="7" fillId="0" borderId="0" applyFont="0" applyFill="0" applyBorder="0" applyAlignment="0" applyProtection="0"/>
    <xf numFmtId="43" fontId="11" fillId="0" borderId="0" applyFont="0" applyFill="0" applyBorder="0" applyAlignment="0" applyProtection="0"/>
    <xf numFmtId="0" fontId="13" fillId="0" borderId="0">
      <alignment vertical="top"/>
    </xf>
    <xf numFmtId="44" fontId="7" fillId="0" borderId="0" applyFont="0" applyFill="0" applyBorder="0" applyAlignment="0" applyProtection="0"/>
    <xf numFmtId="43" fontId="11" fillId="0" borderId="0" applyFont="0" applyFill="0" applyBorder="0" applyAlignment="0" applyProtection="0"/>
    <xf numFmtId="0" fontId="13" fillId="0" borderId="0">
      <alignment vertical="top"/>
    </xf>
    <xf numFmtId="44" fontId="7" fillId="0" borderId="0" applyFont="0" applyFill="0" applyBorder="0" applyAlignment="0" applyProtection="0"/>
    <xf numFmtId="43" fontId="11" fillId="0" borderId="0" applyFont="0" applyFill="0" applyBorder="0" applyAlignment="0" applyProtection="0"/>
    <xf numFmtId="0" fontId="13" fillId="0" borderId="0">
      <alignment vertical="top"/>
    </xf>
    <xf numFmtId="44" fontId="7" fillId="0" borderId="0" applyFont="0" applyFill="0" applyBorder="0" applyAlignment="0" applyProtection="0"/>
    <xf numFmtId="43" fontId="11" fillId="0" borderId="0" applyFont="0" applyFill="0" applyBorder="0" applyAlignment="0" applyProtection="0"/>
    <xf numFmtId="0" fontId="13" fillId="0" borderId="0">
      <alignment vertical="top"/>
    </xf>
    <xf numFmtId="44" fontId="7" fillId="0" borderId="0" applyFont="0" applyFill="0" applyBorder="0" applyAlignment="0" applyProtection="0"/>
    <xf numFmtId="43" fontId="11" fillId="0" borderId="0" applyFont="0" applyFill="0" applyBorder="0" applyAlignment="0" applyProtection="0"/>
    <xf numFmtId="0" fontId="13" fillId="0" borderId="0">
      <alignment vertical="top"/>
    </xf>
    <xf numFmtId="44" fontId="7" fillId="0" borderId="0" applyFont="0" applyFill="0" applyBorder="0" applyAlignment="0" applyProtection="0"/>
    <xf numFmtId="43" fontId="11" fillId="0" borderId="0" applyFont="0" applyFill="0" applyBorder="0" applyAlignment="0" applyProtection="0"/>
    <xf numFmtId="0" fontId="13" fillId="0" borderId="0">
      <alignment vertical="top"/>
    </xf>
    <xf numFmtId="44" fontId="7" fillId="0" borderId="0" applyFont="0" applyFill="0" applyBorder="0" applyAlignment="0" applyProtection="0"/>
    <xf numFmtId="43" fontId="11" fillId="0" borderId="0" applyFont="0" applyFill="0" applyBorder="0" applyAlignment="0" applyProtection="0"/>
    <xf numFmtId="0" fontId="13" fillId="0" borderId="0">
      <alignment vertical="top"/>
    </xf>
    <xf numFmtId="44" fontId="7" fillId="0" borderId="0" applyFont="0" applyFill="0" applyBorder="0" applyAlignment="0" applyProtection="0"/>
    <xf numFmtId="43" fontId="11" fillId="0" borderId="0" applyFont="0" applyFill="0" applyBorder="0" applyAlignment="0" applyProtection="0"/>
    <xf numFmtId="0" fontId="13" fillId="0" borderId="0">
      <alignment vertical="top"/>
    </xf>
    <xf numFmtId="44" fontId="7" fillId="0" borderId="0" applyFont="0" applyFill="0" applyBorder="0" applyAlignment="0" applyProtection="0"/>
    <xf numFmtId="43" fontId="11" fillId="0" borderId="0" applyFont="0" applyFill="0" applyBorder="0" applyAlignment="0" applyProtection="0"/>
    <xf numFmtId="0" fontId="13" fillId="0" borderId="0">
      <alignment vertical="top"/>
    </xf>
    <xf numFmtId="44" fontId="7" fillId="0" borderId="0" applyFont="0" applyFill="0" applyBorder="0" applyAlignment="0" applyProtection="0"/>
    <xf numFmtId="43" fontId="11" fillId="0" borderId="0" applyFont="0" applyFill="0" applyBorder="0" applyAlignment="0" applyProtection="0"/>
    <xf numFmtId="0" fontId="13" fillId="0" borderId="0">
      <alignment vertical="top"/>
    </xf>
    <xf numFmtId="44" fontId="7" fillId="0" borderId="0" applyFont="0" applyFill="0" applyBorder="0" applyAlignment="0" applyProtection="0"/>
    <xf numFmtId="43" fontId="11" fillId="0" borderId="0" applyFont="0" applyFill="0" applyBorder="0" applyAlignment="0" applyProtection="0"/>
    <xf numFmtId="0" fontId="13" fillId="0" borderId="0">
      <alignment vertical="top"/>
    </xf>
    <xf numFmtId="44" fontId="7" fillId="0" borderId="0" applyFont="0" applyFill="0" applyBorder="0" applyAlignment="0" applyProtection="0"/>
    <xf numFmtId="43" fontId="11" fillId="0" borderId="0" applyFont="0" applyFill="0" applyBorder="0" applyAlignment="0" applyProtection="0"/>
    <xf numFmtId="0" fontId="13" fillId="0" borderId="0">
      <alignment vertical="top"/>
    </xf>
    <xf numFmtId="44" fontId="7" fillId="0" borderId="0" applyFont="0" applyFill="0" applyBorder="0" applyAlignment="0" applyProtection="0"/>
    <xf numFmtId="43" fontId="11" fillId="0" borderId="0" applyFont="0" applyFill="0" applyBorder="0" applyAlignment="0" applyProtection="0"/>
    <xf numFmtId="0" fontId="13" fillId="0" borderId="0">
      <alignment vertical="top"/>
    </xf>
    <xf numFmtId="44" fontId="7" fillId="0" borderId="0" applyFont="0" applyFill="0" applyBorder="0" applyAlignment="0" applyProtection="0"/>
    <xf numFmtId="43" fontId="11" fillId="0" borderId="0" applyFont="0" applyFill="0" applyBorder="0" applyAlignment="0" applyProtection="0"/>
    <xf numFmtId="0" fontId="13" fillId="0" borderId="0">
      <alignment vertical="top"/>
    </xf>
    <xf numFmtId="44" fontId="7" fillId="0" borderId="0" applyFont="0" applyFill="0" applyBorder="0" applyAlignment="0" applyProtection="0"/>
    <xf numFmtId="43" fontId="11" fillId="0" borderId="0" applyFont="0" applyFill="0" applyBorder="0" applyAlignment="0" applyProtection="0"/>
    <xf numFmtId="0" fontId="13" fillId="0" borderId="0">
      <alignment vertical="top"/>
    </xf>
    <xf numFmtId="44" fontId="7" fillId="0" borderId="0" applyFont="0" applyFill="0" applyBorder="0" applyAlignment="0" applyProtection="0"/>
    <xf numFmtId="43" fontId="11" fillId="0" borderId="0" applyFont="0" applyFill="0" applyBorder="0" applyAlignment="0" applyProtection="0"/>
    <xf numFmtId="0" fontId="13" fillId="0" borderId="0">
      <alignment vertical="top"/>
    </xf>
    <xf numFmtId="44" fontId="7" fillId="0" borderId="0" applyFont="0" applyFill="0" applyBorder="0" applyAlignment="0" applyProtection="0"/>
    <xf numFmtId="43" fontId="11" fillId="0" borderId="0" applyFont="0" applyFill="0" applyBorder="0" applyAlignment="0" applyProtection="0"/>
    <xf numFmtId="0" fontId="13" fillId="0" borderId="0">
      <alignment vertical="top"/>
    </xf>
    <xf numFmtId="44" fontId="7" fillId="0" borderId="0" applyFont="0" applyFill="0" applyBorder="0" applyAlignment="0" applyProtection="0"/>
    <xf numFmtId="43" fontId="11" fillId="0" borderId="0" applyFont="0" applyFill="0" applyBorder="0" applyAlignment="0" applyProtection="0"/>
    <xf numFmtId="0" fontId="13" fillId="0" borderId="0">
      <alignment vertical="top"/>
    </xf>
    <xf numFmtId="44" fontId="7" fillId="0" borderId="0" applyFont="0" applyFill="0" applyBorder="0" applyAlignment="0" applyProtection="0"/>
    <xf numFmtId="43" fontId="11" fillId="0" borderId="0" applyFont="0" applyFill="0" applyBorder="0" applyAlignment="0" applyProtection="0"/>
    <xf numFmtId="0" fontId="13" fillId="0" borderId="0">
      <alignment vertical="top"/>
    </xf>
    <xf numFmtId="44" fontId="7" fillId="0" borderId="0" applyFont="0" applyFill="0" applyBorder="0" applyAlignment="0" applyProtection="0"/>
    <xf numFmtId="43" fontId="11" fillId="0" borderId="0" applyFont="0" applyFill="0" applyBorder="0" applyAlignment="0" applyProtection="0"/>
    <xf numFmtId="0" fontId="13" fillId="0" borderId="0">
      <alignment vertical="top"/>
    </xf>
    <xf numFmtId="44" fontId="7" fillId="0" borderId="0" applyFont="0" applyFill="0" applyBorder="0" applyAlignment="0" applyProtection="0"/>
    <xf numFmtId="43" fontId="11" fillId="0" borderId="0" applyFont="0" applyFill="0" applyBorder="0" applyAlignment="0" applyProtection="0"/>
    <xf numFmtId="0" fontId="13" fillId="0" borderId="0">
      <alignment vertical="top"/>
    </xf>
    <xf numFmtId="44" fontId="7" fillId="0" borderId="0" applyFont="0" applyFill="0" applyBorder="0" applyAlignment="0" applyProtection="0"/>
    <xf numFmtId="43" fontId="11" fillId="0" borderId="0" applyFont="0" applyFill="0" applyBorder="0" applyAlignment="0" applyProtection="0"/>
    <xf numFmtId="0" fontId="13" fillId="0" borderId="0">
      <alignment vertical="top"/>
    </xf>
    <xf numFmtId="44" fontId="7" fillId="0" borderId="0" applyFont="0" applyFill="0" applyBorder="0" applyAlignment="0" applyProtection="0"/>
    <xf numFmtId="43" fontId="11" fillId="0" borderId="0" applyFont="0" applyFill="0" applyBorder="0" applyAlignment="0" applyProtection="0"/>
    <xf numFmtId="0" fontId="13" fillId="0" borderId="0">
      <alignment vertical="top"/>
    </xf>
    <xf numFmtId="44" fontId="7" fillId="0" borderId="0" applyFont="0" applyFill="0" applyBorder="0" applyAlignment="0" applyProtection="0"/>
    <xf numFmtId="43" fontId="11" fillId="0" borderId="0" applyFont="0" applyFill="0" applyBorder="0" applyAlignment="0" applyProtection="0"/>
    <xf numFmtId="0" fontId="13" fillId="0" borderId="0">
      <alignment vertical="top"/>
    </xf>
    <xf numFmtId="44" fontId="7" fillId="0" borderId="0" applyFont="0" applyFill="0" applyBorder="0" applyAlignment="0" applyProtection="0"/>
    <xf numFmtId="43" fontId="11" fillId="0" borderId="0" applyFont="0" applyFill="0" applyBorder="0" applyAlignment="0" applyProtection="0"/>
    <xf numFmtId="0" fontId="13" fillId="0" borderId="0">
      <alignment vertical="top"/>
    </xf>
    <xf numFmtId="43" fontId="11" fillId="0" borderId="0" applyFont="0" applyFill="0" applyBorder="0" applyAlignment="0" applyProtection="0"/>
    <xf numFmtId="0" fontId="13" fillId="0" borderId="0">
      <alignment vertical="top"/>
    </xf>
    <xf numFmtId="43" fontId="11" fillId="0" borderId="0" applyFont="0" applyFill="0" applyBorder="0" applyAlignment="0" applyProtection="0"/>
    <xf numFmtId="0" fontId="13" fillId="0" borderId="0">
      <alignment vertical="top"/>
    </xf>
    <xf numFmtId="44" fontId="7" fillId="0" borderId="0" applyFont="0" applyFill="0" applyBorder="0" applyAlignment="0" applyProtection="0"/>
    <xf numFmtId="43" fontId="11" fillId="0" borderId="0" applyFont="0" applyFill="0" applyBorder="0" applyAlignment="0" applyProtection="0"/>
    <xf numFmtId="0" fontId="13" fillId="0" borderId="0">
      <alignment vertical="top"/>
    </xf>
    <xf numFmtId="44" fontId="7" fillId="0" borderId="0" applyFont="0" applyFill="0" applyBorder="0" applyAlignment="0" applyProtection="0"/>
    <xf numFmtId="43" fontId="11" fillId="0" borderId="0" applyFont="0" applyFill="0" applyBorder="0" applyAlignment="0" applyProtection="0"/>
    <xf numFmtId="0" fontId="13" fillId="0" borderId="0">
      <alignment vertical="top"/>
    </xf>
    <xf numFmtId="44" fontId="7" fillId="0" borderId="0" applyFont="0" applyFill="0" applyBorder="0" applyAlignment="0" applyProtection="0"/>
    <xf numFmtId="43" fontId="11" fillId="0" borderId="0" applyFont="0" applyFill="0" applyBorder="0" applyAlignment="0" applyProtection="0"/>
    <xf numFmtId="0" fontId="13" fillId="0" borderId="0">
      <alignment vertical="top"/>
    </xf>
    <xf numFmtId="44" fontId="7" fillId="0" borderId="0" applyFont="0" applyFill="0" applyBorder="0" applyAlignment="0" applyProtection="0"/>
    <xf numFmtId="43" fontId="11" fillId="0" borderId="0" applyFont="0" applyFill="0" applyBorder="0" applyAlignment="0" applyProtection="0"/>
    <xf numFmtId="0" fontId="13" fillId="0" borderId="0">
      <alignment vertical="top"/>
    </xf>
    <xf numFmtId="44" fontId="7" fillId="0" borderId="0" applyFont="0" applyFill="0" applyBorder="0" applyAlignment="0" applyProtection="0"/>
    <xf numFmtId="43" fontId="11" fillId="0" borderId="0" applyFont="0" applyFill="0" applyBorder="0" applyAlignment="0" applyProtection="0"/>
    <xf numFmtId="0" fontId="13" fillId="0" borderId="0">
      <alignment vertical="top"/>
    </xf>
    <xf numFmtId="44" fontId="7" fillId="0" borderId="0" applyFont="0" applyFill="0" applyBorder="0" applyAlignment="0" applyProtection="0"/>
    <xf numFmtId="43" fontId="11" fillId="0" borderId="0" applyFont="0" applyFill="0" applyBorder="0" applyAlignment="0" applyProtection="0"/>
    <xf numFmtId="0" fontId="13" fillId="0" borderId="0">
      <alignment vertical="top"/>
    </xf>
    <xf numFmtId="44" fontId="7" fillId="0" borderId="0" applyFont="0" applyFill="0" applyBorder="0" applyAlignment="0" applyProtection="0"/>
    <xf numFmtId="43" fontId="11" fillId="0" borderId="0" applyFont="0" applyFill="0" applyBorder="0" applyAlignment="0" applyProtection="0"/>
    <xf numFmtId="0" fontId="13" fillId="0" borderId="0">
      <alignment vertical="top"/>
    </xf>
    <xf numFmtId="44" fontId="7" fillId="0" borderId="0" applyFont="0" applyFill="0" applyBorder="0" applyAlignment="0" applyProtection="0"/>
    <xf numFmtId="43" fontId="11" fillId="0" borderId="0" applyFont="0" applyFill="0" applyBorder="0" applyAlignment="0" applyProtection="0"/>
    <xf numFmtId="0" fontId="13" fillId="0" borderId="0">
      <alignment vertical="top"/>
    </xf>
    <xf numFmtId="44" fontId="7" fillId="0" borderId="0" applyFont="0" applyFill="0" applyBorder="0" applyAlignment="0" applyProtection="0"/>
    <xf numFmtId="43" fontId="11" fillId="0" borderId="0" applyFont="0" applyFill="0" applyBorder="0" applyAlignment="0" applyProtection="0"/>
    <xf numFmtId="0" fontId="13" fillId="0" borderId="0">
      <alignment vertical="top"/>
    </xf>
    <xf numFmtId="44" fontId="7" fillId="0" borderId="0" applyFont="0" applyFill="0" applyBorder="0" applyAlignment="0" applyProtection="0"/>
    <xf numFmtId="43" fontId="11" fillId="0" borderId="0" applyFont="0" applyFill="0" applyBorder="0" applyAlignment="0" applyProtection="0"/>
    <xf numFmtId="0" fontId="13" fillId="0" borderId="0">
      <alignment vertical="top"/>
    </xf>
    <xf numFmtId="43" fontId="11" fillId="0" borderId="0" applyFont="0" applyFill="0" applyBorder="0" applyAlignment="0" applyProtection="0"/>
    <xf numFmtId="0" fontId="13" fillId="0" borderId="0">
      <alignment vertical="top"/>
    </xf>
    <xf numFmtId="44" fontId="7" fillId="0" borderId="0" applyFont="0" applyFill="0" applyBorder="0" applyAlignment="0" applyProtection="0"/>
    <xf numFmtId="43" fontId="11" fillId="0" borderId="0" applyFont="0" applyFill="0" applyBorder="0" applyAlignment="0" applyProtection="0"/>
    <xf numFmtId="0" fontId="13" fillId="0" borderId="0">
      <alignment vertical="top"/>
    </xf>
    <xf numFmtId="44" fontId="7" fillId="0" borderId="0" applyFont="0" applyFill="0" applyBorder="0" applyAlignment="0" applyProtection="0"/>
    <xf numFmtId="43" fontId="11" fillId="0" borderId="0" applyFont="0" applyFill="0" applyBorder="0" applyAlignment="0" applyProtection="0"/>
    <xf numFmtId="0" fontId="13" fillId="0" borderId="0">
      <alignment vertical="top"/>
    </xf>
    <xf numFmtId="44" fontId="7" fillId="0" borderId="0" applyFont="0" applyFill="0" applyBorder="0" applyAlignment="0" applyProtection="0"/>
    <xf numFmtId="43" fontId="11" fillId="0" borderId="0" applyFont="0" applyFill="0" applyBorder="0" applyAlignment="0" applyProtection="0"/>
    <xf numFmtId="0" fontId="13" fillId="0" borderId="0">
      <alignment vertical="top"/>
    </xf>
    <xf numFmtId="44" fontId="7" fillId="0" borderId="0" applyFont="0" applyFill="0" applyBorder="0" applyAlignment="0" applyProtection="0"/>
    <xf numFmtId="43" fontId="11" fillId="0" borderId="0" applyFont="0" applyFill="0" applyBorder="0" applyAlignment="0" applyProtection="0"/>
    <xf numFmtId="0" fontId="13" fillId="0" borderId="0">
      <alignment vertical="top"/>
    </xf>
    <xf numFmtId="44" fontId="7" fillId="0" borderId="0" applyFont="0" applyFill="0" applyBorder="0" applyAlignment="0" applyProtection="0"/>
    <xf numFmtId="43" fontId="11" fillId="0" borderId="0" applyFont="0" applyFill="0" applyBorder="0" applyAlignment="0" applyProtection="0"/>
    <xf numFmtId="0" fontId="13" fillId="0" borderId="0">
      <alignment vertical="top"/>
    </xf>
    <xf numFmtId="44" fontId="7" fillId="0" borderId="0" applyFont="0" applyFill="0" applyBorder="0" applyAlignment="0" applyProtection="0"/>
    <xf numFmtId="43" fontId="11" fillId="0" borderId="0" applyFont="0" applyFill="0" applyBorder="0" applyAlignment="0" applyProtection="0"/>
    <xf numFmtId="0" fontId="13" fillId="0" borderId="0">
      <alignment vertical="top"/>
    </xf>
    <xf numFmtId="44" fontId="7" fillId="0" borderId="0" applyFont="0" applyFill="0" applyBorder="0" applyAlignment="0" applyProtection="0"/>
    <xf numFmtId="43" fontId="11" fillId="0" borderId="0" applyFont="0" applyFill="0" applyBorder="0" applyAlignment="0" applyProtection="0"/>
    <xf numFmtId="0" fontId="13" fillId="0" borderId="0">
      <alignment vertical="top"/>
    </xf>
    <xf numFmtId="44" fontId="7" fillId="0" borderId="0" applyFont="0" applyFill="0" applyBorder="0" applyAlignment="0" applyProtection="0"/>
    <xf numFmtId="43" fontId="11" fillId="0" borderId="0" applyFont="0" applyFill="0" applyBorder="0" applyAlignment="0" applyProtection="0"/>
    <xf numFmtId="0" fontId="13" fillId="0" borderId="0">
      <alignment vertical="top"/>
    </xf>
    <xf numFmtId="44" fontId="7" fillId="0" borderId="0" applyFont="0" applyFill="0" applyBorder="0" applyAlignment="0" applyProtection="0"/>
    <xf numFmtId="43" fontId="11" fillId="0" borderId="0" applyFont="0" applyFill="0" applyBorder="0" applyAlignment="0" applyProtection="0"/>
    <xf numFmtId="0" fontId="13" fillId="0" borderId="0">
      <alignment vertical="top"/>
    </xf>
    <xf numFmtId="44" fontId="7" fillId="0" borderId="0" applyFont="0" applyFill="0" applyBorder="0" applyAlignment="0" applyProtection="0"/>
    <xf numFmtId="43" fontId="11" fillId="0" borderId="0" applyFont="0" applyFill="0" applyBorder="0" applyAlignment="0" applyProtection="0"/>
    <xf numFmtId="0" fontId="13" fillId="0" borderId="0">
      <alignment vertical="top"/>
    </xf>
    <xf numFmtId="44" fontId="7" fillId="0" borderId="0" applyFont="0" applyFill="0" applyBorder="0" applyAlignment="0" applyProtection="0"/>
    <xf numFmtId="43" fontId="11" fillId="0" borderId="0" applyFont="0" applyFill="0" applyBorder="0" applyAlignment="0" applyProtection="0"/>
    <xf numFmtId="0" fontId="13" fillId="0" borderId="0">
      <alignment vertical="top"/>
    </xf>
    <xf numFmtId="44" fontId="7" fillId="0" borderId="0" applyFont="0" applyFill="0" applyBorder="0" applyAlignment="0" applyProtection="0"/>
    <xf numFmtId="43" fontId="11" fillId="0" borderId="0" applyFont="0" applyFill="0" applyBorder="0" applyAlignment="0" applyProtection="0"/>
    <xf numFmtId="0" fontId="13" fillId="0" borderId="0">
      <alignment vertical="top"/>
    </xf>
    <xf numFmtId="44" fontId="7" fillId="0" borderId="0" applyFont="0" applyFill="0" applyBorder="0" applyAlignment="0" applyProtection="0"/>
    <xf numFmtId="43" fontId="11" fillId="0" borderId="0" applyFont="0" applyFill="0" applyBorder="0" applyAlignment="0" applyProtection="0"/>
    <xf numFmtId="0" fontId="13" fillId="0" borderId="0">
      <alignment vertical="top"/>
    </xf>
    <xf numFmtId="44" fontId="7" fillId="0" borderId="0" applyFont="0" applyFill="0" applyBorder="0" applyAlignment="0" applyProtection="0"/>
    <xf numFmtId="43" fontId="11" fillId="0" borderId="0" applyFont="0" applyFill="0" applyBorder="0" applyAlignment="0" applyProtection="0"/>
    <xf numFmtId="0" fontId="13" fillId="0" borderId="0">
      <alignment vertical="top"/>
    </xf>
    <xf numFmtId="44" fontId="7" fillId="0" borderId="0" applyFont="0" applyFill="0" applyBorder="0" applyAlignment="0" applyProtection="0"/>
    <xf numFmtId="43" fontId="11" fillId="0" borderId="0" applyFont="0" applyFill="0" applyBorder="0" applyAlignment="0" applyProtection="0"/>
    <xf numFmtId="0" fontId="13" fillId="0" borderId="0">
      <alignment vertical="top"/>
    </xf>
    <xf numFmtId="44" fontId="7" fillId="0" borderId="0" applyFont="0" applyFill="0" applyBorder="0" applyAlignment="0" applyProtection="0"/>
    <xf numFmtId="43" fontId="11" fillId="0" borderId="0" applyFont="0" applyFill="0" applyBorder="0" applyAlignment="0" applyProtection="0"/>
    <xf numFmtId="0" fontId="13" fillId="0" borderId="0">
      <alignment vertical="top"/>
    </xf>
    <xf numFmtId="44" fontId="7" fillId="0" borderId="0" applyFont="0" applyFill="0" applyBorder="0" applyAlignment="0" applyProtection="0"/>
    <xf numFmtId="43" fontId="11" fillId="0" borderId="0" applyFont="0" applyFill="0" applyBorder="0" applyAlignment="0" applyProtection="0"/>
    <xf numFmtId="0" fontId="13" fillId="0" borderId="0">
      <alignment vertical="top"/>
    </xf>
    <xf numFmtId="44" fontId="7" fillId="0" borderId="0" applyFont="0" applyFill="0" applyBorder="0" applyAlignment="0" applyProtection="0"/>
    <xf numFmtId="43" fontId="11" fillId="0" borderId="0" applyFont="0" applyFill="0" applyBorder="0" applyAlignment="0" applyProtection="0"/>
    <xf numFmtId="0" fontId="13" fillId="0" borderId="0">
      <alignment vertical="top"/>
    </xf>
    <xf numFmtId="44" fontId="7" fillId="0" borderId="0" applyFont="0" applyFill="0" applyBorder="0" applyAlignment="0" applyProtection="0"/>
    <xf numFmtId="43" fontId="11" fillId="0" borderId="0" applyFont="0" applyFill="0" applyBorder="0" applyAlignment="0" applyProtection="0"/>
    <xf numFmtId="0" fontId="13" fillId="0" borderId="0">
      <alignment vertical="top"/>
    </xf>
    <xf numFmtId="44" fontId="7" fillId="0" borderId="0" applyFont="0" applyFill="0" applyBorder="0" applyAlignment="0" applyProtection="0"/>
    <xf numFmtId="43" fontId="11" fillId="0" borderId="0" applyFont="0" applyFill="0" applyBorder="0" applyAlignment="0" applyProtection="0"/>
    <xf numFmtId="0" fontId="13" fillId="0" borderId="0">
      <alignment vertical="top"/>
    </xf>
    <xf numFmtId="44" fontId="7" fillId="0" borderId="0" applyFont="0" applyFill="0" applyBorder="0" applyAlignment="0" applyProtection="0"/>
    <xf numFmtId="43" fontId="11" fillId="0" borderId="0" applyFont="0" applyFill="0" applyBorder="0" applyAlignment="0" applyProtection="0"/>
    <xf numFmtId="0" fontId="13" fillId="0" borderId="0">
      <alignment vertical="top"/>
    </xf>
    <xf numFmtId="44" fontId="7" fillId="0" borderId="0" applyFont="0" applyFill="0" applyBorder="0" applyAlignment="0" applyProtection="0"/>
    <xf numFmtId="43" fontId="11" fillId="0" borderId="0" applyFont="0" applyFill="0" applyBorder="0" applyAlignment="0" applyProtection="0"/>
    <xf numFmtId="0" fontId="13" fillId="0" borderId="0">
      <alignment vertical="top"/>
    </xf>
    <xf numFmtId="44" fontId="7" fillId="0" borderId="0" applyFont="0" applyFill="0" applyBorder="0" applyAlignment="0" applyProtection="0"/>
    <xf numFmtId="43" fontId="11" fillId="0" borderId="0" applyFont="0" applyFill="0" applyBorder="0" applyAlignment="0" applyProtection="0"/>
    <xf numFmtId="0" fontId="13" fillId="0" borderId="0">
      <alignment vertical="top"/>
    </xf>
    <xf numFmtId="44" fontId="7" fillId="0" borderId="0" applyFont="0" applyFill="0" applyBorder="0" applyAlignment="0" applyProtection="0"/>
    <xf numFmtId="43" fontId="11" fillId="0" borderId="0" applyFont="0" applyFill="0" applyBorder="0" applyAlignment="0" applyProtection="0"/>
    <xf numFmtId="0" fontId="13" fillId="0" borderId="0">
      <alignment vertical="top"/>
    </xf>
    <xf numFmtId="44" fontId="7" fillId="0" borderId="0" applyFont="0" applyFill="0" applyBorder="0" applyAlignment="0" applyProtection="0"/>
    <xf numFmtId="43" fontId="11" fillId="0" borderId="0" applyFont="0" applyFill="0" applyBorder="0" applyAlignment="0" applyProtection="0"/>
    <xf numFmtId="0" fontId="13" fillId="0" borderId="0">
      <alignment vertical="top"/>
    </xf>
    <xf numFmtId="44" fontId="7" fillId="0" borderId="0" applyFont="0" applyFill="0" applyBorder="0" applyAlignment="0" applyProtection="0"/>
    <xf numFmtId="43" fontId="11" fillId="0" borderId="0" applyFont="0" applyFill="0" applyBorder="0" applyAlignment="0" applyProtection="0"/>
    <xf numFmtId="0" fontId="13" fillId="0" borderId="0">
      <alignment vertical="top"/>
    </xf>
    <xf numFmtId="44" fontId="7" fillId="0" borderId="0" applyFont="0" applyFill="0" applyBorder="0" applyAlignment="0" applyProtection="0"/>
    <xf numFmtId="43" fontId="11" fillId="0" borderId="0" applyFont="0" applyFill="0" applyBorder="0" applyAlignment="0" applyProtection="0"/>
    <xf numFmtId="0" fontId="13" fillId="0" borderId="0">
      <alignment vertical="top"/>
    </xf>
    <xf numFmtId="44" fontId="7" fillId="0" borderId="0" applyFont="0" applyFill="0" applyBorder="0" applyAlignment="0" applyProtection="0"/>
    <xf numFmtId="43" fontId="11" fillId="0" borderId="0" applyFont="0" applyFill="0" applyBorder="0" applyAlignment="0" applyProtection="0"/>
    <xf numFmtId="0" fontId="13" fillId="0" borderId="0">
      <alignment vertical="top"/>
    </xf>
    <xf numFmtId="44" fontId="7" fillId="0" borderId="0" applyFont="0" applyFill="0" applyBorder="0" applyAlignment="0" applyProtection="0"/>
    <xf numFmtId="43" fontId="11" fillId="0" borderId="0" applyFont="0" applyFill="0" applyBorder="0" applyAlignment="0" applyProtection="0"/>
    <xf numFmtId="0" fontId="13" fillId="0" borderId="0">
      <alignment vertical="top"/>
    </xf>
    <xf numFmtId="44" fontId="7" fillId="0" borderId="0" applyFont="0" applyFill="0" applyBorder="0" applyAlignment="0" applyProtection="0"/>
    <xf numFmtId="43" fontId="11" fillId="0" borderId="0" applyFont="0" applyFill="0" applyBorder="0" applyAlignment="0" applyProtection="0"/>
    <xf numFmtId="0" fontId="13" fillId="0" borderId="0">
      <alignment vertical="top"/>
    </xf>
    <xf numFmtId="44" fontId="7" fillId="0" borderId="0" applyFont="0" applyFill="0" applyBorder="0" applyAlignment="0" applyProtection="0"/>
    <xf numFmtId="43" fontId="11" fillId="0" borderId="0" applyFont="0" applyFill="0" applyBorder="0" applyAlignment="0" applyProtection="0"/>
    <xf numFmtId="0" fontId="13" fillId="0" borderId="0">
      <alignment vertical="top"/>
    </xf>
    <xf numFmtId="44" fontId="7" fillId="0" borderId="0" applyFont="0" applyFill="0" applyBorder="0" applyAlignment="0" applyProtection="0"/>
    <xf numFmtId="43" fontId="11" fillId="0" borderId="0" applyFont="0" applyFill="0" applyBorder="0" applyAlignment="0" applyProtection="0"/>
    <xf numFmtId="0" fontId="13" fillId="0" borderId="0">
      <alignment vertical="top"/>
    </xf>
    <xf numFmtId="44" fontId="7" fillId="0" borderId="0" applyFont="0" applyFill="0" applyBorder="0" applyAlignment="0" applyProtection="0"/>
    <xf numFmtId="43" fontId="11" fillId="0" borderId="0" applyFont="0" applyFill="0" applyBorder="0" applyAlignment="0" applyProtection="0"/>
    <xf numFmtId="0" fontId="13" fillId="0" borderId="0">
      <alignment vertical="top"/>
    </xf>
    <xf numFmtId="44" fontId="7" fillId="0" borderId="0" applyFont="0" applyFill="0" applyBorder="0" applyAlignment="0" applyProtection="0"/>
    <xf numFmtId="43" fontId="11" fillId="0" borderId="0" applyFont="0" applyFill="0" applyBorder="0" applyAlignment="0" applyProtection="0"/>
    <xf numFmtId="0" fontId="13" fillId="0" borderId="0">
      <alignment vertical="top"/>
    </xf>
    <xf numFmtId="44" fontId="7" fillId="0" borderId="0" applyFont="0" applyFill="0" applyBorder="0" applyAlignment="0" applyProtection="0"/>
    <xf numFmtId="43" fontId="11" fillId="0" borderId="0" applyFont="0" applyFill="0" applyBorder="0" applyAlignment="0" applyProtection="0"/>
    <xf numFmtId="0" fontId="13" fillId="0" borderId="0">
      <alignment vertical="top"/>
    </xf>
    <xf numFmtId="44" fontId="7" fillId="0" borderId="0" applyFont="0" applyFill="0" applyBorder="0" applyAlignment="0" applyProtection="0"/>
    <xf numFmtId="43" fontId="11" fillId="0" borderId="0" applyFont="0" applyFill="0" applyBorder="0" applyAlignment="0" applyProtection="0"/>
    <xf numFmtId="0" fontId="13" fillId="0" borderId="0">
      <alignment vertical="top"/>
    </xf>
    <xf numFmtId="44" fontId="7" fillId="0" borderId="0" applyFont="0" applyFill="0" applyBorder="0" applyAlignment="0" applyProtection="0"/>
    <xf numFmtId="43" fontId="11" fillId="0" borderId="0" applyFont="0" applyFill="0" applyBorder="0" applyAlignment="0" applyProtection="0"/>
    <xf numFmtId="0" fontId="13" fillId="0" borderId="0">
      <alignment vertical="top"/>
    </xf>
    <xf numFmtId="44" fontId="7" fillId="0" borderId="0" applyFont="0" applyFill="0" applyBorder="0" applyAlignment="0" applyProtection="0"/>
    <xf numFmtId="43" fontId="11" fillId="0" borderId="0" applyFont="0" applyFill="0" applyBorder="0" applyAlignment="0" applyProtection="0"/>
    <xf numFmtId="0" fontId="13" fillId="0" borderId="0">
      <alignment vertical="top"/>
    </xf>
    <xf numFmtId="44" fontId="7" fillId="0" borderId="0" applyFont="0" applyFill="0" applyBorder="0" applyAlignment="0" applyProtection="0"/>
    <xf numFmtId="43" fontId="11" fillId="0" borderId="0" applyFont="0" applyFill="0" applyBorder="0" applyAlignment="0" applyProtection="0"/>
    <xf numFmtId="0" fontId="13" fillId="0" borderId="0">
      <alignment vertical="top"/>
    </xf>
    <xf numFmtId="44" fontId="7" fillId="0" borderId="0" applyFont="0" applyFill="0" applyBorder="0" applyAlignment="0" applyProtection="0"/>
    <xf numFmtId="43" fontId="11" fillId="0" borderId="0" applyFont="0" applyFill="0" applyBorder="0" applyAlignment="0" applyProtection="0"/>
    <xf numFmtId="0" fontId="13" fillId="0" borderId="0">
      <alignment vertical="top"/>
    </xf>
    <xf numFmtId="44" fontId="7" fillId="0" borderId="0" applyFont="0" applyFill="0" applyBorder="0" applyAlignment="0" applyProtection="0"/>
    <xf numFmtId="43" fontId="11" fillId="0" borderId="0" applyFont="0" applyFill="0" applyBorder="0" applyAlignment="0" applyProtection="0"/>
    <xf numFmtId="0" fontId="13" fillId="0" borderId="0">
      <alignment vertical="top"/>
    </xf>
    <xf numFmtId="44" fontId="7" fillId="0" borderId="0" applyFont="0" applyFill="0" applyBorder="0" applyAlignment="0" applyProtection="0"/>
    <xf numFmtId="43" fontId="11" fillId="0" borderId="0" applyFont="0" applyFill="0" applyBorder="0" applyAlignment="0" applyProtection="0"/>
    <xf numFmtId="0" fontId="13" fillId="0" borderId="0">
      <alignment vertical="top"/>
    </xf>
    <xf numFmtId="44" fontId="7" fillId="0" borderId="0" applyFont="0" applyFill="0" applyBorder="0" applyAlignment="0" applyProtection="0"/>
    <xf numFmtId="43" fontId="11" fillId="0" borderId="0" applyFont="0" applyFill="0" applyBorder="0" applyAlignment="0" applyProtection="0"/>
    <xf numFmtId="0" fontId="13" fillId="0" borderId="0">
      <alignment vertical="top"/>
    </xf>
    <xf numFmtId="44" fontId="7" fillId="0" borderId="0" applyFont="0" applyFill="0" applyBorder="0" applyAlignment="0" applyProtection="0"/>
    <xf numFmtId="43" fontId="11" fillId="0" borderId="0" applyFont="0" applyFill="0" applyBorder="0" applyAlignment="0" applyProtection="0"/>
    <xf numFmtId="0" fontId="13" fillId="0" borderId="0">
      <alignment vertical="top"/>
    </xf>
    <xf numFmtId="44" fontId="7" fillId="0" borderId="0" applyFont="0" applyFill="0" applyBorder="0" applyAlignment="0" applyProtection="0"/>
    <xf numFmtId="43" fontId="11" fillId="0" borderId="0" applyFont="0" applyFill="0" applyBorder="0" applyAlignment="0" applyProtection="0"/>
    <xf numFmtId="0" fontId="13" fillId="0" borderId="0">
      <alignment vertical="top"/>
    </xf>
    <xf numFmtId="44" fontId="7" fillId="0" borderId="0" applyFont="0" applyFill="0" applyBorder="0" applyAlignment="0" applyProtection="0"/>
    <xf numFmtId="43" fontId="11" fillId="0" borderId="0" applyFont="0" applyFill="0" applyBorder="0" applyAlignment="0" applyProtection="0"/>
    <xf numFmtId="0" fontId="13" fillId="0" borderId="0">
      <alignment vertical="top"/>
    </xf>
    <xf numFmtId="44" fontId="7" fillId="0" borderId="0" applyFont="0" applyFill="0" applyBorder="0" applyAlignment="0" applyProtection="0"/>
    <xf numFmtId="43" fontId="11" fillId="0" borderId="0" applyFont="0" applyFill="0" applyBorder="0" applyAlignment="0" applyProtection="0"/>
    <xf numFmtId="0" fontId="13" fillId="0" borderId="0">
      <alignment vertical="top"/>
    </xf>
    <xf numFmtId="44" fontId="7" fillId="0" borderId="0" applyFont="0" applyFill="0" applyBorder="0" applyAlignment="0" applyProtection="0"/>
    <xf numFmtId="43" fontId="11" fillId="0" borderId="0" applyFont="0" applyFill="0" applyBorder="0" applyAlignment="0" applyProtection="0"/>
    <xf numFmtId="0" fontId="13" fillId="0" borderId="0">
      <alignment vertical="top"/>
    </xf>
    <xf numFmtId="44" fontId="7" fillId="0" borderId="0" applyFont="0" applyFill="0" applyBorder="0" applyAlignment="0" applyProtection="0"/>
    <xf numFmtId="43" fontId="11" fillId="0" borderId="0" applyFont="0" applyFill="0" applyBorder="0" applyAlignment="0" applyProtection="0"/>
    <xf numFmtId="0" fontId="13" fillId="0" borderId="0">
      <alignment vertical="top"/>
    </xf>
    <xf numFmtId="44" fontId="7" fillId="0" borderId="0" applyFont="0" applyFill="0" applyBorder="0" applyAlignment="0" applyProtection="0"/>
    <xf numFmtId="43" fontId="11" fillId="0" borderId="0" applyFont="0" applyFill="0" applyBorder="0" applyAlignment="0" applyProtection="0"/>
    <xf numFmtId="0" fontId="13" fillId="0" borderId="0">
      <alignment vertical="top"/>
    </xf>
    <xf numFmtId="44" fontId="7" fillId="0" borderId="0" applyFont="0" applyFill="0" applyBorder="0" applyAlignment="0" applyProtection="0"/>
    <xf numFmtId="43" fontId="11" fillId="0" borderId="0" applyFont="0" applyFill="0" applyBorder="0" applyAlignment="0" applyProtection="0"/>
    <xf numFmtId="0" fontId="13" fillId="0" borderId="0">
      <alignment vertical="top"/>
    </xf>
    <xf numFmtId="44" fontId="7" fillId="0" borderId="0" applyFont="0" applyFill="0" applyBorder="0" applyAlignment="0" applyProtection="0"/>
    <xf numFmtId="43" fontId="11" fillId="0" borderId="0" applyFont="0" applyFill="0" applyBorder="0" applyAlignment="0" applyProtection="0"/>
    <xf numFmtId="0" fontId="13" fillId="0" borderId="0">
      <alignment vertical="top"/>
    </xf>
    <xf numFmtId="44" fontId="7" fillId="0" borderId="0" applyFont="0" applyFill="0" applyBorder="0" applyAlignment="0" applyProtection="0"/>
    <xf numFmtId="43" fontId="11" fillId="0" borderId="0" applyFont="0" applyFill="0" applyBorder="0" applyAlignment="0" applyProtection="0"/>
    <xf numFmtId="0" fontId="13" fillId="0" borderId="0">
      <alignment vertical="top"/>
    </xf>
    <xf numFmtId="44" fontId="7" fillId="0" borderId="0" applyFont="0" applyFill="0" applyBorder="0" applyAlignment="0" applyProtection="0"/>
    <xf numFmtId="43" fontId="11" fillId="0" borderId="0" applyFont="0" applyFill="0" applyBorder="0" applyAlignment="0" applyProtection="0"/>
    <xf numFmtId="0" fontId="13" fillId="0" borderId="0">
      <alignment vertical="top"/>
    </xf>
    <xf numFmtId="44" fontId="7" fillId="0" borderId="0" applyFont="0" applyFill="0" applyBorder="0" applyAlignment="0" applyProtection="0"/>
    <xf numFmtId="43" fontId="11" fillId="0" borderId="0" applyFont="0" applyFill="0" applyBorder="0" applyAlignment="0" applyProtection="0"/>
    <xf numFmtId="0" fontId="13" fillId="0" borderId="0">
      <alignment vertical="top"/>
    </xf>
    <xf numFmtId="44" fontId="7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8" fillId="0" borderId="0" applyFont="0" applyFill="0" applyBorder="0" applyAlignment="0" applyProtection="0"/>
    <xf numFmtId="0" fontId="6" fillId="0" borderId="0"/>
    <xf numFmtId="43" fontId="6" fillId="0" borderId="0" applyFont="0" applyFill="0" applyBorder="0" applyAlignment="0" applyProtection="0"/>
    <xf numFmtId="0" fontId="11" fillId="0" borderId="0"/>
    <xf numFmtId="43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9" fontId="11" fillId="0" borderId="0" applyFont="0" applyFill="0" applyBorder="0" applyAlignment="0" applyProtection="0"/>
    <xf numFmtId="9" fontId="6" fillId="0" borderId="0" applyFont="0" applyFill="0" applyBorder="0" applyAlignment="0" applyProtection="0"/>
    <xf numFmtId="0" fontId="5" fillId="0" borderId="0"/>
    <xf numFmtId="0" fontId="16" fillId="0" borderId="0"/>
    <xf numFmtId="44" fontId="8" fillId="0" borderId="0" applyFont="0" applyFill="0" applyBorder="0" applyAlignment="0" applyProtection="0"/>
    <xf numFmtId="44" fontId="8" fillId="0" borderId="0" applyFont="0" applyFill="0" applyBorder="0" applyAlignment="0" applyProtection="0"/>
    <xf numFmtId="44" fontId="5" fillId="0" borderId="0" applyFont="0" applyFill="0" applyBorder="0" applyAlignment="0" applyProtection="0"/>
    <xf numFmtId="43" fontId="8" fillId="0" borderId="0" applyFont="0" applyFill="0" applyBorder="0" applyAlignment="0" applyProtection="0"/>
    <xf numFmtId="44" fontId="5" fillId="0" borderId="0" applyFont="0" applyFill="0" applyBorder="0" applyAlignment="0" applyProtection="0"/>
    <xf numFmtId="43" fontId="8" fillId="0" borderId="0" applyFont="0" applyFill="0" applyBorder="0" applyAlignment="0" applyProtection="0"/>
    <xf numFmtId="44" fontId="5" fillId="0" borderId="0" applyFont="0" applyFill="0" applyBorder="0" applyAlignment="0" applyProtection="0"/>
    <xf numFmtId="43" fontId="8" fillId="0" borderId="0" applyFont="0" applyFill="0" applyBorder="0" applyAlignment="0" applyProtection="0"/>
    <xf numFmtId="44" fontId="5" fillId="0" borderId="0" applyFont="0" applyFill="0" applyBorder="0" applyAlignment="0" applyProtection="0"/>
    <xf numFmtId="43" fontId="8" fillId="0" borderId="0" applyFont="0" applyFill="0" applyBorder="0" applyAlignment="0" applyProtection="0"/>
    <xf numFmtId="44" fontId="5" fillId="0" borderId="0" applyFont="0" applyFill="0" applyBorder="0" applyAlignment="0" applyProtection="0"/>
    <xf numFmtId="43" fontId="8" fillId="0" borderId="0" applyFont="0" applyFill="0" applyBorder="0" applyAlignment="0" applyProtection="0"/>
    <xf numFmtId="44" fontId="5" fillId="0" borderId="0" applyFont="0" applyFill="0" applyBorder="0" applyAlignment="0" applyProtection="0"/>
    <xf numFmtId="43" fontId="8" fillId="0" borderId="0" applyFont="0" applyFill="0" applyBorder="0" applyAlignment="0" applyProtection="0"/>
    <xf numFmtId="44" fontId="5" fillId="0" borderId="0" applyFont="0" applyFill="0" applyBorder="0" applyAlignment="0" applyProtection="0"/>
    <xf numFmtId="43" fontId="8" fillId="0" borderId="0" applyFont="0" applyFill="0" applyBorder="0" applyAlignment="0" applyProtection="0"/>
    <xf numFmtId="44" fontId="5" fillId="0" borderId="0" applyFont="0" applyFill="0" applyBorder="0" applyAlignment="0" applyProtection="0"/>
    <xf numFmtId="43" fontId="8" fillId="0" borderId="0" applyFont="0" applyFill="0" applyBorder="0" applyAlignment="0" applyProtection="0"/>
    <xf numFmtId="44" fontId="5" fillId="0" borderId="0" applyFont="0" applyFill="0" applyBorder="0" applyAlignment="0" applyProtection="0"/>
    <xf numFmtId="43" fontId="8" fillId="0" borderId="0" applyFont="0" applyFill="0" applyBorder="0" applyAlignment="0" applyProtection="0"/>
    <xf numFmtId="44" fontId="5" fillId="0" borderId="0" applyFont="0" applyFill="0" applyBorder="0" applyAlignment="0" applyProtection="0"/>
    <xf numFmtId="43" fontId="8" fillId="0" borderId="0" applyFont="0" applyFill="0" applyBorder="0" applyAlignment="0" applyProtection="0"/>
    <xf numFmtId="44" fontId="5" fillId="0" borderId="0" applyFont="0" applyFill="0" applyBorder="0" applyAlignment="0" applyProtection="0"/>
    <xf numFmtId="43" fontId="8" fillId="0" borderId="0" applyFont="0" applyFill="0" applyBorder="0" applyAlignment="0" applyProtection="0"/>
    <xf numFmtId="44" fontId="5" fillId="0" borderId="0" applyFont="0" applyFill="0" applyBorder="0" applyAlignment="0" applyProtection="0"/>
    <xf numFmtId="43" fontId="8" fillId="0" borderId="0" applyFont="0" applyFill="0" applyBorder="0" applyAlignment="0" applyProtection="0"/>
    <xf numFmtId="44" fontId="5" fillId="0" borderId="0" applyFont="0" applyFill="0" applyBorder="0" applyAlignment="0" applyProtection="0"/>
    <xf numFmtId="43" fontId="8" fillId="0" borderId="0" applyFont="0" applyFill="0" applyBorder="0" applyAlignment="0" applyProtection="0"/>
    <xf numFmtId="44" fontId="5" fillId="0" borderId="0" applyFont="0" applyFill="0" applyBorder="0" applyAlignment="0" applyProtection="0"/>
    <xf numFmtId="43" fontId="8" fillId="0" borderId="0" applyFont="0" applyFill="0" applyBorder="0" applyAlignment="0" applyProtection="0"/>
    <xf numFmtId="44" fontId="5" fillId="0" borderId="0" applyFont="0" applyFill="0" applyBorder="0" applyAlignment="0" applyProtection="0"/>
    <xf numFmtId="43" fontId="8" fillId="0" borderId="0" applyFont="0" applyFill="0" applyBorder="0" applyAlignment="0" applyProtection="0"/>
    <xf numFmtId="44" fontId="5" fillId="0" borderId="0" applyFont="0" applyFill="0" applyBorder="0" applyAlignment="0" applyProtection="0"/>
    <xf numFmtId="43" fontId="8" fillId="0" borderId="0" applyFont="0" applyFill="0" applyBorder="0" applyAlignment="0" applyProtection="0"/>
    <xf numFmtId="44" fontId="5" fillId="0" borderId="0" applyFont="0" applyFill="0" applyBorder="0" applyAlignment="0" applyProtection="0"/>
    <xf numFmtId="43" fontId="8" fillId="0" borderId="0" applyFont="0" applyFill="0" applyBorder="0" applyAlignment="0" applyProtection="0"/>
    <xf numFmtId="44" fontId="5" fillId="0" borderId="0" applyFont="0" applyFill="0" applyBorder="0" applyAlignment="0" applyProtection="0"/>
    <xf numFmtId="43" fontId="8" fillId="0" borderId="0" applyFont="0" applyFill="0" applyBorder="0" applyAlignment="0" applyProtection="0"/>
    <xf numFmtId="44" fontId="5" fillId="0" borderId="0" applyFont="0" applyFill="0" applyBorder="0" applyAlignment="0" applyProtection="0"/>
    <xf numFmtId="43" fontId="8" fillId="0" borderId="0" applyFont="0" applyFill="0" applyBorder="0" applyAlignment="0" applyProtection="0"/>
    <xf numFmtId="44" fontId="5" fillId="0" borderId="0" applyFont="0" applyFill="0" applyBorder="0" applyAlignment="0" applyProtection="0"/>
    <xf numFmtId="43" fontId="8" fillId="0" borderId="0" applyFont="0" applyFill="0" applyBorder="0" applyAlignment="0" applyProtection="0"/>
    <xf numFmtId="44" fontId="5" fillId="0" borderId="0" applyFont="0" applyFill="0" applyBorder="0" applyAlignment="0" applyProtection="0"/>
    <xf numFmtId="43" fontId="8" fillId="0" borderId="0" applyFont="0" applyFill="0" applyBorder="0" applyAlignment="0" applyProtection="0"/>
    <xf numFmtId="44" fontId="5" fillId="0" borderId="0" applyFont="0" applyFill="0" applyBorder="0" applyAlignment="0" applyProtection="0"/>
    <xf numFmtId="43" fontId="8" fillId="0" borderId="0" applyFont="0" applyFill="0" applyBorder="0" applyAlignment="0" applyProtection="0"/>
    <xf numFmtId="44" fontId="5" fillId="0" borderId="0" applyFont="0" applyFill="0" applyBorder="0" applyAlignment="0" applyProtection="0"/>
    <xf numFmtId="43" fontId="8" fillId="0" borderId="0" applyFont="0" applyFill="0" applyBorder="0" applyAlignment="0" applyProtection="0"/>
    <xf numFmtId="44" fontId="5" fillId="0" borderId="0" applyFont="0" applyFill="0" applyBorder="0" applyAlignment="0" applyProtection="0"/>
    <xf numFmtId="43" fontId="8" fillId="0" borderId="0" applyFont="0" applyFill="0" applyBorder="0" applyAlignment="0" applyProtection="0"/>
    <xf numFmtId="44" fontId="5" fillId="0" borderId="0" applyFont="0" applyFill="0" applyBorder="0" applyAlignment="0" applyProtection="0"/>
    <xf numFmtId="43" fontId="8" fillId="0" borderId="0" applyFont="0" applyFill="0" applyBorder="0" applyAlignment="0" applyProtection="0"/>
    <xf numFmtId="44" fontId="5" fillId="0" borderId="0" applyFont="0" applyFill="0" applyBorder="0" applyAlignment="0" applyProtection="0"/>
    <xf numFmtId="43" fontId="8" fillId="0" borderId="0" applyFont="0" applyFill="0" applyBorder="0" applyAlignment="0" applyProtection="0"/>
    <xf numFmtId="44" fontId="5" fillId="0" borderId="0" applyFont="0" applyFill="0" applyBorder="0" applyAlignment="0" applyProtection="0"/>
    <xf numFmtId="43" fontId="8" fillId="0" borderId="0" applyFont="0" applyFill="0" applyBorder="0" applyAlignment="0" applyProtection="0"/>
    <xf numFmtId="44" fontId="5" fillId="0" borderId="0" applyFont="0" applyFill="0" applyBorder="0" applyAlignment="0" applyProtection="0"/>
    <xf numFmtId="43" fontId="8" fillId="0" borderId="0" applyFont="0" applyFill="0" applyBorder="0" applyAlignment="0" applyProtection="0"/>
    <xf numFmtId="44" fontId="5" fillId="0" borderId="0" applyFont="0" applyFill="0" applyBorder="0" applyAlignment="0" applyProtection="0"/>
    <xf numFmtId="43" fontId="8" fillId="0" borderId="0" applyFont="0" applyFill="0" applyBorder="0" applyAlignment="0" applyProtection="0"/>
    <xf numFmtId="44" fontId="5" fillId="0" borderId="0" applyFont="0" applyFill="0" applyBorder="0" applyAlignment="0" applyProtection="0"/>
    <xf numFmtId="43" fontId="8" fillId="0" borderId="0" applyFont="0" applyFill="0" applyBorder="0" applyAlignment="0" applyProtection="0"/>
    <xf numFmtId="44" fontId="5" fillId="0" borderId="0" applyFont="0" applyFill="0" applyBorder="0" applyAlignment="0" applyProtection="0"/>
    <xf numFmtId="43" fontId="8" fillId="0" borderId="0" applyFont="0" applyFill="0" applyBorder="0" applyAlignment="0" applyProtection="0"/>
    <xf numFmtId="44" fontId="5" fillId="0" borderId="0" applyFont="0" applyFill="0" applyBorder="0" applyAlignment="0" applyProtection="0"/>
    <xf numFmtId="43" fontId="8" fillId="0" borderId="0" applyFont="0" applyFill="0" applyBorder="0" applyAlignment="0" applyProtection="0"/>
    <xf numFmtId="44" fontId="5" fillId="0" borderId="0" applyFont="0" applyFill="0" applyBorder="0" applyAlignment="0" applyProtection="0"/>
    <xf numFmtId="43" fontId="8" fillId="0" borderId="0" applyFont="0" applyFill="0" applyBorder="0" applyAlignment="0" applyProtection="0"/>
    <xf numFmtId="44" fontId="5" fillId="0" borderId="0" applyFont="0" applyFill="0" applyBorder="0" applyAlignment="0" applyProtection="0"/>
    <xf numFmtId="43" fontId="8" fillId="0" borderId="0" applyFont="0" applyFill="0" applyBorder="0" applyAlignment="0" applyProtection="0"/>
    <xf numFmtId="44" fontId="5" fillId="0" borderId="0" applyFont="0" applyFill="0" applyBorder="0" applyAlignment="0" applyProtection="0"/>
    <xf numFmtId="43" fontId="8" fillId="0" borderId="0" applyFont="0" applyFill="0" applyBorder="0" applyAlignment="0" applyProtection="0"/>
    <xf numFmtId="44" fontId="5" fillId="0" borderId="0" applyFont="0" applyFill="0" applyBorder="0" applyAlignment="0" applyProtection="0"/>
    <xf numFmtId="43" fontId="8" fillId="0" borderId="0" applyFont="0" applyFill="0" applyBorder="0" applyAlignment="0" applyProtection="0"/>
    <xf numFmtId="44" fontId="5" fillId="0" borderId="0" applyFont="0" applyFill="0" applyBorder="0" applyAlignment="0" applyProtection="0"/>
    <xf numFmtId="43" fontId="8" fillId="0" borderId="0" applyFont="0" applyFill="0" applyBorder="0" applyAlignment="0" applyProtection="0"/>
    <xf numFmtId="44" fontId="5" fillId="0" borderId="0" applyFont="0" applyFill="0" applyBorder="0" applyAlignment="0" applyProtection="0"/>
    <xf numFmtId="43" fontId="8" fillId="0" borderId="0" applyFont="0" applyFill="0" applyBorder="0" applyAlignment="0" applyProtection="0"/>
    <xf numFmtId="44" fontId="5" fillId="0" borderId="0" applyFont="0" applyFill="0" applyBorder="0" applyAlignment="0" applyProtection="0"/>
    <xf numFmtId="43" fontId="8" fillId="0" borderId="0" applyFont="0" applyFill="0" applyBorder="0" applyAlignment="0" applyProtection="0"/>
    <xf numFmtId="44" fontId="5" fillId="0" borderId="0" applyFont="0" applyFill="0" applyBorder="0" applyAlignment="0" applyProtection="0"/>
    <xf numFmtId="43" fontId="8" fillId="0" borderId="0" applyFont="0" applyFill="0" applyBorder="0" applyAlignment="0" applyProtection="0"/>
    <xf numFmtId="44" fontId="5" fillId="0" borderId="0" applyFont="0" applyFill="0" applyBorder="0" applyAlignment="0" applyProtection="0"/>
    <xf numFmtId="43" fontId="8" fillId="0" borderId="0" applyFont="0" applyFill="0" applyBorder="0" applyAlignment="0" applyProtection="0"/>
    <xf numFmtId="44" fontId="5" fillId="0" borderId="0" applyFont="0" applyFill="0" applyBorder="0" applyAlignment="0" applyProtection="0"/>
    <xf numFmtId="43" fontId="8" fillId="0" borderId="0" applyFont="0" applyFill="0" applyBorder="0" applyAlignment="0" applyProtection="0"/>
    <xf numFmtId="44" fontId="5" fillId="0" borderId="0" applyFont="0" applyFill="0" applyBorder="0" applyAlignment="0" applyProtection="0"/>
    <xf numFmtId="43" fontId="8" fillId="0" borderId="0" applyFont="0" applyFill="0" applyBorder="0" applyAlignment="0" applyProtection="0"/>
    <xf numFmtId="44" fontId="5" fillId="0" borderId="0" applyFont="0" applyFill="0" applyBorder="0" applyAlignment="0" applyProtection="0"/>
    <xf numFmtId="43" fontId="8" fillId="0" borderId="0" applyFont="0" applyFill="0" applyBorder="0" applyAlignment="0" applyProtection="0"/>
    <xf numFmtId="44" fontId="5" fillId="0" borderId="0" applyFont="0" applyFill="0" applyBorder="0" applyAlignment="0" applyProtection="0"/>
    <xf numFmtId="43" fontId="8" fillId="0" borderId="0" applyFont="0" applyFill="0" applyBorder="0" applyAlignment="0" applyProtection="0"/>
    <xf numFmtId="44" fontId="5" fillId="0" borderId="0" applyFont="0" applyFill="0" applyBorder="0" applyAlignment="0" applyProtection="0"/>
    <xf numFmtId="43" fontId="8" fillId="0" borderId="0" applyFont="0" applyFill="0" applyBorder="0" applyAlignment="0" applyProtection="0"/>
    <xf numFmtId="44" fontId="5" fillId="0" borderId="0" applyFont="0" applyFill="0" applyBorder="0" applyAlignment="0" applyProtection="0"/>
    <xf numFmtId="43" fontId="8" fillId="0" borderId="0" applyFont="0" applyFill="0" applyBorder="0" applyAlignment="0" applyProtection="0"/>
    <xf numFmtId="44" fontId="5" fillId="0" borderId="0" applyFont="0" applyFill="0" applyBorder="0" applyAlignment="0" applyProtection="0"/>
    <xf numFmtId="43" fontId="8" fillId="0" borderId="0" applyFont="0" applyFill="0" applyBorder="0" applyAlignment="0" applyProtection="0"/>
    <xf numFmtId="44" fontId="5" fillId="0" borderId="0" applyFont="0" applyFill="0" applyBorder="0" applyAlignment="0" applyProtection="0"/>
    <xf numFmtId="43" fontId="8" fillId="0" borderId="0" applyFont="0" applyFill="0" applyBorder="0" applyAlignment="0" applyProtection="0"/>
    <xf numFmtId="44" fontId="5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4" fontId="5" fillId="0" borderId="0" applyFont="0" applyFill="0" applyBorder="0" applyAlignment="0" applyProtection="0"/>
    <xf numFmtId="43" fontId="8" fillId="0" borderId="0" applyFont="0" applyFill="0" applyBorder="0" applyAlignment="0" applyProtection="0"/>
    <xf numFmtId="44" fontId="5" fillId="0" borderId="0" applyFont="0" applyFill="0" applyBorder="0" applyAlignment="0" applyProtection="0"/>
    <xf numFmtId="43" fontId="8" fillId="0" borderId="0" applyFont="0" applyFill="0" applyBorder="0" applyAlignment="0" applyProtection="0"/>
    <xf numFmtId="44" fontId="5" fillId="0" borderId="0" applyFont="0" applyFill="0" applyBorder="0" applyAlignment="0" applyProtection="0"/>
    <xf numFmtId="43" fontId="8" fillId="0" borderId="0" applyFont="0" applyFill="0" applyBorder="0" applyAlignment="0" applyProtection="0"/>
    <xf numFmtId="44" fontId="5" fillId="0" borderId="0" applyFont="0" applyFill="0" applyBorder="0" applyAlignment="0" applyProtection="0"/>
    <xf numFmtId="43" fontId="8" fillId="0" borderId="0" applyFont="0" applyFill="0" applyBorder="0" applyAlignment="0" applyProtection="0"/>
    <xf numFmtId="44" fontId="5" fillId="0" borderId="0" applyFont="0" applyFill="0" applyBorder="0" applyAlignment="0" applyProtection="0"/>
    <xf numFmtId="43" fontId="8" fillId="0" borderId="0" applyFont="0" applyFill="0" applyBorder="0" applyAlignment="0" applyProtection="0"/>
    <xf numFmtId="44" fontId="5" fillId="0" borderId="0" applyFont="0" applyFill="0" applyBorder="0" applyAlignment="0" applyProtection="0"/>
    <xf numFmtId="43" fontId="8" fillId="0" borderId="0" applyFont="0" applyFill="0" applyBorder="0" applyAlignment="0" applyProtection="0"/>
    <xf numFmtId="44" fontId="5" fillId="0" borderId="0" applyFont="0" applyFill="0" applyBorder="0" applyAlignment="0" applyProtection="0"/>
    <xf numFmtId="43" fontId="8" fillId="0" borderId="0" applyFont="0" applyFill="0" applyBorder="0" applyAlignment="0" applyProtection="0"/>
    <xf numFmtId="44" fontId="5" fillId="0" borderId="0" applyFont="0" applyFill="0" applyBorder="0" applyAlignment="0" applyProtection="0"/>
    <xf numFmtId="43" fontId="8" fillId="0" borderId="0" applyFont="0" applyFill="0" applyBorder="0" applyAlignment="0" applyProtection="0"/>
    <xf numFmtId="44" fontId="5" fillId="0" borderId="0" applyFont="0" applyFill="0" applyBorder="0" applyAlignment="0" applyProtection="0"/>
    <xf numFmtId="43" fontId="8" fillId="0" borderId="0" applyFont="0" applyFill="0" applyBorder="0" applyAlignment="0" applyProtection="0"/>
    <xf numFmtId="44" fontId="5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4" fontId="5" fillId="0" borderId="0" applyFont="0" applyFill="0" applyBorder="0" applyAlignment="0" applyProtection="0"/>
    <xf numFmtId="43" fontId="8" fillId="0" borderId="0" applyFont="0" applyFill="0" applyBorder="0" applyAlignment="0" applyProtection="0"/>
    <xf numFmtId="44" fontId="5" fillId="0" borderId="0" applyFont="0" applyFill="0" applyBorder="0" applyAlignment="0" applyProtection="0"/>
    <xf numFmtId="43" fontId="8" fillId="0" borderId="0" applyFont="0" applyFill="0" applyBorder="0" applyAlignment="0" applyProtection="0"/>
    <xf numFmtId="44" fontId="5" fillId="0" borderId="0" applyFont="0" applyFill="0" applyBorder="0" applyAlignment="0" applyProtection="0"/>
    <xf numFmtId="43" fontId="8" fillId="0" borderId="0" applyFont="0" applyFill="0" applyBorder="0" applyAlignment="0" applyProtection="0"/>
    <xf numFmtId="44" fontId="5" fillId="0" borderId="0" applyFont="0" applyFill="0" applyBorder="0" applyAlignment="0" applyProtection="0"/>
    <xf numFmtId="43" fontId="8" fillId="0" borderId="0" applyFont="0" applyFill="0" applyBorder="0" applyAlignment="0" applyProtection="0"/>
    <xf numFmtId="44" fontId="5" fillId="0" borderId="0" applyFont="0" applyFill="0" applyBorder="0" applyAlignment="0" applyProtection="0"/>
    <xf numFmtId="43" fontId="8" fillId="0" borderId="0" applyFont="0" applyFill="0" applyBorder="0" applyAlignment="0" applyProtection="0"/>
    <xf numFmtId="44" fontId="5" fillId="0" borderId="0" applyFont="0" applyFill="0" applyBorder="0" applyAlignment="0" applyProtection="0"/>
    <xf numFmtId="43" fontId="8" fillId="0" borderId="0" applyFont="0" applyFill="0" applyBorder="0" applyAlignment="0" applyProtection="0"/>
    <xf numFmtId="44" fontId="5" fillId="0" borderId="0" applyFont="0" applyFill="0" applyBorder="0" applyAlignment="0" applyProtection="0"/>
    <xf numFmtId="43" fontId="8" fillId="0" borderId="0" applyFont="0" applyFill="0" applyBorder="0" applyAlignment="0" applyProtection="0"/>
    <xf numFmtId="44" fontId="5" fillId="0" borderId="0" applyFont="0" applyFill="0" applyBorder="0" applyAlignment="0" applyProtection="0"/>
    <xf numFmtId="43" fontId="8" fillId="0" borderId="0" applyFont="0" applyFill="0" applyBorder="0" applyAlignment="0" applyProtection="0"/>
    <xf numFmtId="44" fontId="5" fillId="0" borderId="0" applyFont="0" applyFill="0" applyBorder="0" applyAlignment="0" applyProtection="0"/>
    <xf numFmtId="43" fontId="8" fillId="0" borderId="0" applyFont="0" applyFill="0" applyBorder="0" applyAlignment="0" applyProtection="0"/>
    <xf numFmtId="44" fontId="5" fillId="0" borderId="0" applyFont="0" applyFill="0" applyBorder="0" applyAlignment="0" applyProtection="0"/>
    <xf numFmtId="43" fontId="8" fillId="0" borderId="0" applyFont="0" applyFill="0" applyBorder="0" applyAlignment="0" applyProtection="0"/>
    <xf numFmtId="44" fontId="5" fillId="0" borderId="0" applyFont="0" applyFill="0" applyBorder="0" applyAlignment="0" applyProtection="0"/>
    <xf numFmtId="43" fontId="8" fillId="0" borderId="0" applyFont="0" applyFill="0" applyBorder="0" applyAlignment="0" applyProtection="0"/>
    <xf numFmtId="44" fontId="5" fillId="0" borderId="0" applyFont="0" applyFill="0" applyBorder="0" applyAlignment="0" applyProtection="0"/>
    <xf numFmtId="43" fontId="8" fillId="0" borderId="0" applyFont="0" applyFill="0" applyBorder="0" applyAlignment="0" applyProtection="0"/>
    <xf numFmtId="44" fontId="5" fillId="0" borderId="0" applyFont="0" applyFill="0" applyBorder="0" applyAlignment="0" applyProtection="0"/>
    <xf numFmtId="43" fontId="8" fillId="0" borderId="0" applyFont="0" applyFill="0" applyBorder="0" applyAlignment="0" applyProtection="0"/>
    <xf numFmtId="44" fontId="5" fillId="0" borderId="0" applyFont="0" applyFill="0" applyBorder="0" applyAlignment="0" applyProtection="0"/>
    <xf numFmtId="43" fontId="8" fillId="0" borderId="0" applyFont="0" applyFill="0" applyBorder="0" applyAlignment="0" applyProtection="0"/>
    <xf numFmtId="44" fontId="5" fillId="0" borderId="0" applyFont="0" applyFill="0" applyBorder="0" applyAlignment="0" applyProtection="0"/>
    <xf numFmtId="43" fontId="8" fillId="0" borderId="0" applyFont="0" applyFill="0" applyBorder="0" applyAlignment="0" applyProtection="0"/>
    <xf numFmtId="44" fontId="5" fillId="0" borderId="0" applyFont="0" applyFill="0" applyBorder="0" applyAlignment="0" applyProtection="0"/>
    <xf numFmtId="43" fontId="8" fillId="0" borderId="0" applyFont="0" applyFill="0" applyBorder="0" applyAlignment="0" applyProtection="0"/>
    <xf numFmtId="44" fontId="5" fillId="0" borderId="0" applyFont="0" applyFill="0" applyBorder="0" applyAlignment="0" applyProtection="0"/>
    <xf numFmtId="43" fontId="8" fillId="0" borderId="0" applyFont="0" applyFill="0" applyBorder="0" applyAlignment="0" applyProtection="0"/>
    <xf numFmtId="44" fontId="5" fillId="0" borderId="0" applyFont="0" applyFill="0" applyBorder="0" applyAlignment="0" applyProtection="0"/>
    <xf numFmtId="43" fontId="8" fillId="0" borderId="0" applyFont="0" applyFill="0" applyBorder="0" applyAlignment="0" applyProtection="0"/>
    <xf numFmtId="44" fontId="5" fillId="0" borderId="0" applyFont="0" applyFill="0" applyBorder="0" applyAlignment="0" applyProtection="0"/>
    <xf numFmtId="43" fontId="8" fillId="0" borderId="0" applyFont="0" applyFill="0" applyBorder="0" applyAlignment="0" applyProtection="0"/>
    <xf numFmtId="44" fontId="5" fillId="0" borderId="0" applyFont="0" applyFill="0" applyBorder="0" applyAlignment="0" applyProtection="0"/>
    <xf numFmtId="43" fontId="8" fillId="0" borderId="0" applyFont="0" applyFill="0" applyBorder="0" applyAlignment="0" applyProtection="0"/>
    <xf numFmtId="44" fontId="5" fillId="0" borderId="0" applyFont="0" applyFill="0" applyBorder="0" applyAlignment="0" applyProtection="0"/>
    <xf numFmtId="43" fontId="8" fillId="0" borderId="0" applyFont="0" applyFill="0" applyBorder="0" applyAlignment="0" applyProtection="0"/>
    <xf numFmtId="44" fontId="5" fillId="0" borderId="0" applyFont="0" applyFill="0" applyBorder="0" applyAlignment="0" applyProtection="0"/>
    <xf numFmtId="43" fontId="8" fillId="0" borderId="0" applyFont="0" applyFill="0" applyBorder="0" applyAlignment="0" applyProtection="0"/>
    <xf numFmtId="44" fontId="5" fillId="0" borderId="0" applyFont="0" applyFill="0" applyBorder="0" applyAlignment="0" applyProtection="0"/>
    <xf numFmtId="43" fontId="8" fillId="0" borderId="0" applyFont="0" applyFill="0" applyBorder="0" applyAlignment="0" applyProtection="0"/>
    <xf numFmtId="44" fontId="5" fillId="0" borderId="0" applyFont="0" applyFill="0" applyBorder="0" applyAlignment="0" applyProtection="0"/>
    <xf numFmtId="43" fontId="8" fillId="0" borderId="0" applyFont="0" applyFill="0" applyBorder="0" applyAlignment="0" applyProtection="0"/>
    <xf numFmtId="0" fontId="8" fillId="0" borderId="0"/>
    <xf numFmtId="44" fontId="5" fillId="0" borderId="0" applyFont="0" applyFill="0" applyBorder="0" applyAlignment="0" applyProtection="0"/>
    <xf numFmtId="43" fontId="8" fillId="0" borderId="0" applyFont="0" applyFill="0" applyBorder="0" applyAlignment="0" applyProtection="0"/>
    <xf numFmtId="44" fontId="5" fillId="0" borderId="0" applyFont="0" applyFill="0" applyBorder="0" applyAlignment="0" applyProtection="0"/>
    <xf numFmtId="43" fontId="8" fillId="0" borderId="0" applyFont="0" applyFill="0" applyBorder="0" applyAlignment="0" applyProtection="0"/>
    <xf numFmtId="44" fontId="5" fillId="0" borderId="0" applyFont="0" applyFill="0" applyBorder="0" applyAlignment="0" applyProtection="0"/>
    <xf numFmtId="43" fontId="8" fillId="0" borderId="0" applyFont="0" applyFill="0" applyBorder="0" applyAlignment="0" applyProtection="0"/>
    <xf numFmtId="44" fontId="5" fillId="0" borderId="0" applyFont="0" applyFill="0" applyBorder="0" applyAlignment="0" applyProtection="0"/>
    <xf numFmtId="43" fontId="8" fillId="0" borderId="0" applyFont="0" applyFill="0" applyBorder="0" applyAlignment="0" applyProtection="0"/>
    <xf numFmtId="44" fontId="5" fillId="0" borderId="0" applyFont="0" applyFill="0" applyBorder="0" applyAlignment="0" applyProtection="0"/>
    <xf numFmtId="43" fontId="8" fillId="0" borderId="0" applyFont="0" applyFill="0" applyBorder="0" applyAlignment="0" applyProtection="0"/>
    <xf numFmtId="44" fontId="5" fillId="0" borderId="0" applyFont="0" applyFill="0" applyBorder="0" applyAlignment="0" applyProtection="0"/>
    <xf numFmtId="43" fontId="8" fillId="0" borderId="0" applyFont="0" applyFill="0" applyBorder="0" applyAlignment="0" applyProtection="0"/>
    <xf numFmtId="44" fontId="5" fillId="0" borderId="0" applyFont="0" applyFill="0" applyBorder="0" applyAlignment="0" applyProtection="0"/>
    <xf numFmtId="43" fontId="8" fillId="0" borderId="0" applyFont="0" applyFill="0" applyBorder="0" applyAlignment="0" applyProtection="0"/>
    <xf numFmtId="44" fontId="5" fillId="0" borderId="0" applyFont="0" applyFill="0" applyBorder="0" applyAlignment="0" applyProtection="0"/>
    <xf numFmtId="43" fontId="8" fillId="0" borderId="0" applyFont="0" applyFill="0" applyBorder="0" applyAlignment="0" applyProtection="0"/>
    <xf numFmtId="44" fontId="5" fillId="0" borderId="0" applyFont="0" applyFill="0" applyBorder="0" applyAlignment="0" applyProtection="0"/>
    <xf numFmtId="43" fontId="8" fillId="0" borderId="0" applyFont="0" applyFill="0" applyBorder="0" applyAlignment="0" applyProtection="0"/>
    <xf numFmtId="44" fontId="5" fillId="0" borderId="0" applyFont="0" applyFill="0" applyBorder="0" applyAlignment="0" applyProtection="0"/>
    <xf numFmtId="43" fontId="8" fillId="0" borderId="0" applyFont="0" applyFill="0" applyBorder="0" applyAlignment="0" applyProtection="0"/>
    <xf numFmtId="44" fontId="5" fillId="0" borderId="0" applyFont="0" applyFill="0" applyBorder="0" applyAlignment="0" applyProtection="0"/>
    <xf numFmtId="43" fontId="8" fillId="0" borderId="0" applyFont="0" applyFill="0" applyBorder="0" applyAlignment="0" applyProtection="0"/>
    <xf numFmtId="44" fontId="5" fillId="0" borderId="0" applyFont="0" applyFill="0" applyBorder="0" applyAlignment="0" applyProtection="0"/>
    <xf numFmtId="43" fontId="8" fillId="0" borderId="0" applyFont="0" applyFill="0" applyBorder="0" applyAlignment="0" applyProtection="0"/>
    <xf numFmtId="44" fontId="5" fillId="0" borderId="0" applyFont="0" applyFill="0" applyBorder="0" applyAlignment="0" applyProtection="0"/>
    <xf numFmtId="43" fontId="8" fillId="0" borderId="0" applyFont="0" applyFill="0" applyBorder="0" applyAlignment="0" applyProtection="0"/>
    <xf numFmtId="44" fontId="5" fillId="0" borderId="0" applyFont="0" applyFill="0" applyBorder="0" applyAlignment="0" applyProtection="0"/>
    <xf numFmtId="43" fontId="8" fillId="0" borderId="0" applyFont="0" applyFill="0" applyBorder="0" applyAlignment="0" applyProtection="0"/>
    <xf numFmtId="44" fontId="5" fillId="0" borderId="0" applyFont="0" applyFill="0" applyBorder="0" applyAlignment="0" applyProtection="0"/>
    <xf numFmtId="43" fontId="8" fillId="0" borderId="0" applyFont="0" applyFill="0" applyBorder="0" applyAlignment="0" applyProtection="0"/>
    <xf numFmtId="44" fontId="5" fillId="0" borderId="0" applyFont="0" applyFill="0" applyBorder="0" applyAlignment="0" applyProtection="0"/>
    <xf numFmtId="43" fontId="8" fillId="0" borderId="0" applyFont="0" applyFill="0" applyBorder="0" applyAlignment="0" applyProtection="0"/>
    <xf numFmtId="44" fontId="5" fillId="0" borderId="0" applyFont="0" applyFill="0" applyBorder="0" applyAlignment="0" applyProtection="0"/>
    <xf numFmtId="43" fontId="8" fillId="0" borderId="0" applyFont="0" applyFill="0" applyBorder="0" applyAlignment="0" applyProtection="0"/>
    <xf numFmtId="44" fontId="5" fillId="0" borderId="0" applyFont="0" applyFill="0" applyBorder="0" applyAlignment="0" applyProtection="0"/>
    <xf numFmtId="43" fontId="8" fillId="0" borderId="0" applyFont="0" applyFill="0" applyBorder="0" applyAlignment="0" applyProtection="0"/>
    <xf numFmtId="44" fontId="5" fillId="0" borderId="0" applyFont="0" applyFill="0" applyBorder="0" applyAlignment="0" applyProtection="0"/>
    <xf numFmtId="43" fontId="8" fillId="0" borderId="0" applyFont="0" applyFill="0" applyBorder="0" applyAlignment="0" applyProtection="0"/>
    <xf numFmtId="44" fontId="5" fillId="0" borderId="0" applyFont="0" applyFill="0" applyBorder="0" applyAlignment="0" applyProtection="0"/>
    <xf numFmtId="43" fontId="8" fillId="0" borderId="0" applyFont="0" applyFill="0" applyBorder="0" applyAlignment="0" applyProtection="0"/>
    <xf numFmtId="44" fontId="5" fillId="0" borderId="0" applyFont="0" applyFill="0" applyBorder="0" applyAlignment="0" applyProtection="0"/>
    <xf numFmtId="43" fontId="8" fillId="0" borderId="0" applyFont="0" applyFill="0" applyBorder="0" applyAlignment="0" applyProtection="0"/>
    <xf numFmtId="44" fontId="5" fillId="0" borderId="0" applyFont="0" applyFill="0" applyBorder="0" applyAlignment="0" applyProtection="0"/>
    <xf numFmtId="43" fontId="8" fillId="0" borderId="0" applyFont="0" applyFill="0" applyBorder="0" applyAlignment="0" applyProtection="0"/>
    <xf numFmtId="44" fontId="5" fillId="0" borderId="0" applyFont="0" applyFill="0" applyBorder="0" applyAlignment="0" applyProtection="0"/>
    <xf numFmtId="43" fontId="8" fillId="0" borderId="0" applyFont="0" applyFill="0" applyBorder="0" applyAlignment="0" applyProtection="0"/>
    <xf numFmtId="44" fontId="5" fillId="0" borderId="0" applyFont="0" applyFill="0" applyBorder="0" applyAlignment="0" applyProtection="0"/>
    <xf numFmtId="43" fontId="8" fillId="0" borderId="0" applyFont="0" applyFill="0" applyBorder="0" applyAlignment="0" applyProtection="0"/>
    <xf numFmtId="44" fontId="5" fillId="0" borderId="0" applyFont="0" applyFill="0" applyBorder="0" applyAlignment="0" applyProtection="0"/>
    <xf numFmtId="43" fontId="8" fillId="0" borderId="0" applyFont="0" applyFill="0" applyBorder="0" applyAlignment="0" applyProtection="0"/>
    <xf numFmtId="44" fontId="5" fillId="0" borderId="0" applyFont="0" applyFill="0" applyBorder="0" applyAlignment="0" applyProtection="0"/>
    <xf numFmtId="43" fontId="8" fillId="0" borderId="0" applyFont="0" applyFill="0" applyBorder="0" applyAlignment="0" applyProtection="0"/>
    <xf numFmtId="44" fontId="5" fillId="0" borderId="0" applyFont="0" applyFill="0" applyBorder="0" applyAlignment="0" applyProtection="0"/>
    <xf numFmtId="43" fontId="8" fillId="0" borderId="0" applyFont="0" applyFill="0" applyBorder="0" applyAlignment="0" applyProtection="0"/>
    <xf numFmtId="44" fontId="5" fillId="0" borderId="0" applyFont="0" applyFill="0" applyBorder="0" applyAlignment="0" applyProtection="0"/>
    <xf numFmtId="43" fontId="8" fillId="0" borderId="0" applyFont="0" applyFill="0" applyBorder="0" applyAlignment="0" applyProtection="0"/>
    <xf numFmtId="44" fontId="5" fillId="0" borderId="0" applyFont="0" applyFill="0" applyBorder="0" applyAlignment="0" applyProtection="0"/>
    <xf numFmtId="43" fontId="8" fillId="0" borderId="0" applyFont="0" applyFill="0" applyBorder="0" applyAlignment="0" applyProtection="0"/>
    <xf numFmtId="44" fontId="5" fillId="0" borderId="0" applyFont="0" applyFill="0" applyBorder="0" applyAlignment="0" applyProtection="0"/>
    <xf numFmtId="43" fontId="8" fillId="0" borderId="0" applyFont="0" applyFill="0" applyBorder="0" applyAlignment="0" applyProtection="0"/>
    <xf numFmtId="44" fontId="5" fillId="0" borderId="0" applyFont="0" applyFill="0" applyBorder="0" applyAlignment="0" applyProtection="0"/>
    <xf numFmtId="43" fontId="8" fillId="0" borderId="0" applyFont="0" applyFill="0" applyBorder="0" applyAlignment="0" applyProtection="0"/>
    <xf numFmtId="44" fontId="5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9" fontId="8" fillId="0" borderId="0" applyFont="0" applyFill="0" applyBorder="0" applyAlignment="0" applyProtection="0"/>
    <xf numFmtId="0" fontId="5" fillId="0" borderId="0"/>
    <xf numFmtId="43" fontId="5" fillId="0" borderId="0" applyFont="0" applyFill="0" applyBorder="0" applyAlignment="0" applyProtection="0"/>
    <xf numFmtId="0" fontId="8" fillId="0" borderId="0"/>
    <xf numFmtId="43" fontId="8" fillId="0" borderId="0" applyFont="0" applyFill="0" applyBorder="0" applyAlignment="0" applyProtection="0"/>
    <xf numFmtId="44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9" fontId="8" fillId="0" borderId="0" applyFont="0" applyFill="0" applyBorder="0" applyAlignment="0" applyProtection="0"/>
    <xf numFmtId="9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0" fontId="4" fillId="0" borderId="0"/>
    <xf numFmtId="43" fontId="4" fillId="0" borderId="0" applyFont="0" applyFill="0" applyBorder="0" applyAlignment="0" applyProtection="0"/>
    <xf numFmtId="44" fontId="4" fillId="0" borderId="0" applyFont="0" applyFill="0" applyBorder="0" applyAlignment="0" applyProtection="0"/>
    <xf numFmtId="0" fontId="3" fillId="0" borderId="0"/>
    <xf numFmtId="43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0" fontId="2" fillId="0" borderId="0"/>
    <xf numFmtId="0" fontId="17" fillId="0" borderId="0"/>
    <xf numFmtId="0" fontId="18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8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8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8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8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8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8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8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18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8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8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8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8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8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8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8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8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8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8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8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8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8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8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8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8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8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8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8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8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8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8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8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8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8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8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8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8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8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8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8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8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8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8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8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8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8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8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8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8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8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8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8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8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8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8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8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8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8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8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8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8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8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8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8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8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8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8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8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8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8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8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8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8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8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8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8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8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8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8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8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8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8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8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8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8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8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8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8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8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8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8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8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8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8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8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8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8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8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8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8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8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8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8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8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8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8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8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8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8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8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8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8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8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8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8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8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8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8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8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8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8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8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8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8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8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8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8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8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8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8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8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8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8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8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8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8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8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8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8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8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8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8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8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9" fontId="56" fillId="0" borderId="0" applyFont="0" applyFill="0" applyBorder="0" applyAlignment="0" applyProtection="0"/>
  </cellStyleXfs>
  <cellXfs count="736">
    <xf numFmtId="0" fontId="0" fillId="0" borderId="0" xfId="0"/>
    <xf numFmtId="0" fontId="22" fillId="2" borderId="0" xfId="0" applyFont="1" applyFill="1"/>
    <xf numFmtId="0" fontId="22" fillId="2" borderId="0" xfId="0" applyFont="1" applyFill="1" applyAlignment="1" applyProtection="1">
      <alignment horizontal="right"/>
      <protection locked="0"/>
    </xf>
    <xf numFmtId="0" fontId="23" fillId="2" borderId="0" xfId="0" applyFont="1" applyFill="1" applyProtection="1">
      <protection locked="0"/>
    </xf>
    <xf numFmtId="0" fontId="22" fillId="0" borderId="0" xfId="0" applyFont="1"/>
    <xf numFmtId="0" fontId="22" fillId="0" borderId="0" xfId="0" applyFont="1" applyAlignment="1">
      <alignment horizontal="right"/>
    </xf>
    <xf numFmtId="0" fontId="10" fillId="0" borderId="0" xfId="0" applyFont="1"/>
    <xf numFmtId="0" fontId="26" fillId="0" borderId="0" xfId="0" applyFont="1"/>
    <xf numFmtId="0" fontId="22" fillId="0" borderId="10" xfId="0" applyFont="1" applyBorder="1"/>
    <xf numFmtId="0" fontId="10" fillId="5" borderId="13" xfId="0" applyFont="1" applyFill="1" applyBorder="1" applyAlignment="1" applyProtection="1">
      <alignment horizontal="center"/>
      <protection locked="0"/>
    </xf>
    <xf numFmtId="0" fontId="22" fillId="0" borderId="21" xfId="0" applyFont="1" applyBorder="1"/>
    <xf numFmtId="0" fontId="22" fillId="6" borderId="0" xfId="0" applyFont="1" applyFill="1"/>
    <xf numFmtId="0" fontId="10" fillId="6" borderId="0" xfId="0" applyFont="1" applyFill="1" applyAlignment="1" applyProtection="1">
      <alignment horizontal="center"/>
      <protection locked="0"/>
    </xf>
    <xf numFmtId="0" fontId="23" fillId="6" borderId="10" xfId="0" applyFont="1" applyFill="1" applyBorder="1" applyProtection="1">
      <protection locked="0"/>
    </xf>
    <xf numFmtId="0" fontId="28" fillId="6" borderId="0" xfId="0" applyFont="1" applyFill="1"/>
    <xf numFmtId="0" fontId="22" fillId="6" borderId="10" xfId="0" applyFont="1" applyFill="1" applyBorder="1"/>
    <xf numFmtId="0" fontId="22" fillId="6" borderId="9" xfId="0" applyFont="1" applyFill="1" applyBorder="1"/>
    <xf numFmtId="0" fontId="10" fillId="6" borderId="0" xfId="0" applyFont="1" applyFill="1"/>
    <xf numFmtId="0" fontId="22" fillId="6" borderId="0" xfId="0" applyFont="1" applyFill="1" applyAlignment="1">
      <alignment vertical="center"/>
    </xf>
    <xf numFmtId="0" fontId="10" fillId="6" borderId="0" xfId="0" applyFont="1" applyFill="1" applyAlignment="1">
      <alignment vertical="center" wrapText="1"/>
    </xf>
    <xf numFmtId="0" fontId="27" fillId="7" borderId="19" xfId="0" applyFont="1" applyFill="1" applyBorder="1"/>
    <xf numFmtId="0" fontId="28" fillId="6" borderId="8" xfId="0" applyFont="1" applyFill="1" applyBorder="1" applyProtection="1">
      <protection locked="0"/>
    </xf>
    <xf numFmtId="0" fontId="22" fillId="6" borderId="24" xfId="0" applyFont="1" applyFill="1" applyBorder="1" applyProtection="1">
      <protection locked="0"/>
    </xf>
    <xf numFmtId="0" fontId="22" fillId="6" borderId="25" xfId="0" applyFont="1" applyFill="1" applyBorder="1" applyProtection="1">
      <protection locked="0"/>
    </xf>
    <xf numFmtId="0" fontId="27" fillId="7" borderId="26" xfId="0" applyFont="1" applyFill="1" applyBorder="1" applyAlignment="1" applyProtection="1">
      <alignment horizontal="center"/>
      <protection locked="0"/>
    </xf>
    <xf numFmtId="0" fontId="22" fillId="6" borderId="1" xfId="0" applyFont="1" applyFill="1" applyBorder="1" applyAlignment="1" applyProtection="1">
      <alignment horizontal="center" vertical="center"/>
      <protection locked="0"/>
    </xf>
    <xf numFmtId="0" fontId="22" fillId="6" borderId="0" xfId="0" applyFont="1" applyFill="1" applyAlignment="1" applyProtection="1">
      <alignment horizontal="center" vertical="center"/>
      <protection locked="0"/>
    </xf>
    <xf numFmtId="0" fontId="22" fillId="6" borderId="2" xfId="0" applyFont="1" applyFill="1" applyBorder="1" applyAlignment="1" applyProtection="1">
      <alignment horizontal="center" vertical="center"/>
      <protection locked="0"/>
    </xf>
    <xf numFmtId="1" fontId="22" fillId="6" borderId="1" xfId="0" applyNumberFormat="1" applyFont="1" applyFill="1" applyBorder="1" applyAlignment="1" applyProtection="1">
      <alignment horizontal="center" vertical="center"/>
      <protection locked="0"/>
    </xf>
    <xf numFmtId="165" fontId="22" fillId="6" borderId="0" xfId="357" applyNumberFormat="1" applyFont="1" applyFill="1" applyBorder="1" applyAlignment="1" applyProtection="1">
      <alignment horizontal="left"/>
      <protection locked="0"/>
    </xf>
    <xf numFmtId="43" fontId="22" fillId="6" borderId="2" xfId="0" applyNumberFormat="1" applyFont="1" applyFill="1" applyBorder="1" applyProtection="1">
      <protection locked="0"/>
    </xf>
    <xf numFmtId="1" fontId="22" fillId="6" borderId="3" xfId="0" applyNumberFormat="1" applyFont="1" applyFill="1" applyBorder="1" applyAlignment="1" applyProtection="1">
      <alignment horizontal="center" vertical="center"/>
      <protection locked="0"/>
    </xf>
    <xf numFmtId="165" fontId="22" fillId="6" borderId="4" xfId="357" applyNumberFormat="1" applyFont="1" applyFill="1" applyBorder="1" applyAlignment="1" applyProtection="1">
      <alignment horizontal="left"/>
      <protection locked="0"/>
    </xf>
    <xf numFmtId="43" fontId="22" fillId="6" borderId="5" xfId="0" applyNumberFormat="1" applyFont="1" applyFill="1" applyBorder="1" applyProtection="1">
      <protection locked="0"/>
    </xf>
    <xf numFmtId="0" fontId="22" fillId="6" borderId="0" xfId="0" applyFont="1" applyFill="1" applyProtection="1">
      <protection locked="0"/>
    </xf>
    <xf numFmtId="0" fontId="22" fillId="0" borderId="0" xfId="0" applyFont="1" applyProtection="1">
      <protection locked="0"/>
    </xf>
    <xf numFmtId="0" fontId="22" fillId="0" borderId="21" xfId="0" applyFont="1" applyBorder="1" applyProtection="1">
      <protection locked="0"/>
    </xf>
    <xf numFmtId="0" fontId="22" fillId="6" borderId="0" xfId="0" applyFont="1" applyFill="1" applyAlignment="1">
      <alignment horizontal="center"/>
    </xf>
    <xf numFmtId="165" fontId="22" fillId="6" borderId="0" xfId="357" applyNumberFormat="1" applyFont="1" applyFill="1" applyBorder="1" applyAlignment="1" applyProtection="1">
      <alignment horizontal="center"/>
      <protection locked="0"/>
    </xf>
    <xf numFmtId="0" fontId="27" fillId="6" borderId="0" xfId="0" applyFont="1" applyFill="1" applyAlignment="1">
      <alignment horizontal="center"/>
    </xf>
    <xf numFmtId="43" fontId="22" fillId="6" borderId="0" xfId="357" applyFont="1" applyFill="1" applyBorder="1" applyAlignment="1" applyProtection="1">
      <alignment horizontal="center"/>
      <protection locked="0"/>
    </xf>
    <xf numFmtId="0" fontId="22" fillId="6" borderId="23" xfId="0" applyFont="1" applyFill="1" applyBorder="1" applyAlignment="1" applyProtection="1">
      <alignment horizontal="center" vertical="center"/>
      <protection locked="0"/>
    </xf>
    <xf numFmtId="43" fontId="8" fillId="0" borderId="0" xfId="357" applyFont="1" applyAlignment="1"/>
    <xf numFmtId="43" fontId="8" fillId="4" borderId="6" xfId="357" applyFont="1" applyFill="1" applyBorder="1" applyAlignment="1"/>
    <xf numFmtId="43" fontId="8" fillId="0" borderId="10" xfId="357" applyFont="1" applyBorder="1" applyAlignment="1">
      <alignment horizontal="center"/>
    </xf>
    <xf numFmtId="43" fontId="8" fillId="0" borderId="0" xfId="357" applyFont="1" applyAlignment="1">
      <alignment horizontal="center"/>
    </xf>
    <xf numFmtId="43" fontId="8" fillId="0" borderId="0" xfId="357" applyFont="1" applyFill="1" applyBorder="1" applyAlignment="1">
      <alignment horizontal="center"/>
    </xf>
    <xf numFmtId="43" fontId="8" fillId="0" borderId="39" xfId="357" applyFont="1" applyFill="1" applyBorder="1" applyAlignment="1">
      <alignment horizontal="center"/>
    </xf>
    <xf numFmtId="43" fontId="8" fillId="2" borderId="0" xfId="357" applyFont="1" applyFill="1" applyAlignment="1">
      <alignment horizontal="center"/>
    </xf>
    <xf numFmtId="43" fontId="8" fillId="0" borderId="47" xfId="357" applyFont="1" applyBorder="1" applyAlignment="1"/>
    <xf numFmtId="43" fontId="8" fillId="0" borderId="37" xfId="357" applyFont="1" applyBorder="1" applyAlignment="1"/>
    <xf numFmtId="43" fontId="24" fillId="4" borderId="40" xfId="357" applyFont="1" applyFill="1" applyBorder="1" applyAlignment="1"/>
    <xf numFmtId="43" fontId="24" fillId="4" borderId="41" xfId="357" applyFont="1" applyFill="1" applyBorder="1" applyAlignment="1"/>
    <xf numFmtId="43" fontId="8" fillId="0" borderId="0" xfId="357" applyFont="1" applyFill="1" applyBorder="1" applyAlignment="1"/>
    <xf numFmtId="43" fontId="8" fillId="0" borderId="3" xfId="357" applyFont="1" applyBorder="1" applyAlignment="1"/>
    <xf numFmtId="43" fontId="8" fillId="0" borderId="4" xfId="357" applyFont="1" applyBorder="1" applyAlignment="1"/>
    <xf numFmtId="43" fontId="8" fillId="0" borderId="5" xfId="357" applyFont="1" applyBorder="1" applyAlignment="1"/>
    <xf numFmtId="43" fontId="8" fillId="2" borderId="0" xfId="357" applyFont="1" applyFill="1" applyBorder="1" applyAlignment="1">
      <alignment horizontal="left"/>
    </xf>
    <xf numFmtId="43" fontId="8" fillId="2" borderId="0" xfId="357" applyFont="1" applyFill="1" applyAlignment="1"/>
    <xf numFmtId="43" fontId="12" fillId="0" borderId="37" xfId="357" applyFont="1" applyFill="1" applyBorder="1" applyAlignment="1">
      <alignment horizontal="right"/>
    </xf>
    <xf numFmtId="43" fontId="12" fillId="0" borderId="37" xfId="357" applyFont="1" applyFill="1" applyBorder="1" applyAlignment="1" applyProtection="1">
      <alignment horizontal="right"/>
    </xf>
    <xf numFmtId="43" fontId="12" fillId="0" borderId="38" xfId="357" applyFont="1" applyFill="1" applyBorder="1" applyAlignment="1" applyProtection="1">
      <alignment horizontal="right"/>
    </xf>
    <xf numFmtId="43" fontId="12" fillId="0" borderId="0" xfId="357" applyFont="1" applyFill="1" applyBorder="1" applyAlignment="1"/>
    <xf numFmtId="43" fontId="0" fillId="0" borderId="0" xfId="357" applyFont="1" applyBorder="1" applyAlignment="1"/>
    <xf numFmtId="43" fontId="8" fillId="0" borderId="0" xfId="357" applyFont="1" applyBorder="1" applyAlignment="1"/>
    <xf numFmtId="43" fontId="8" fillId="0" borderId="0" xfId="357" quotePrefix="1" applyFont="1" applyFill="1" applyBorder="1" applyAlignment="1"/>
    <xf numFmtId="43" fontId="0" fillId="2" borderId="0" xfId="357" applyFont="1" applyFill="1" applyBorder="1" applyAlignment="1"/>
    <xf numFmtId="43" fontId="8" fillId="0" borderId="34" xfId="357" quotePrefix="1" applyFont="1" applyFill="1" applyBorder="1" applyAlignment="1"/>
    <xf numFmtId="43" fontId="0" fillId="2" borderId="34" xfId="357" applyFont="1" applyFill="1" applyBorder="1" applyAlignment="1"/>
    <xf numFmtId="43" fontId="8" fillId="0" borderId="34" xfId="357" applyFont="1" applyBorder="1" applyAlignment="1"/>
    <xf numFmtId="43" fontId="8" fillId="0" borderId="0" xfId="357" applyFont="1" applyFill="1" applyBorder="1" applyAlignment="1">
      <alignment horizontal="right"/>
    </xf>
    <xf numFmtId="43" fontId="12" fillId="0" borderId="38" xfId="357" applyFont="1" applyFill="1" applyBorder="1" applyAlignment="1">
      <alignment horizontal="right"/>
    </xf>
    <xf numFmtId="43" fontId="15" fillId="0" borderId="0" xfId="357" applyFont="1" applyBorder="1" applyAlignment="1"/>
    <xf numFmtId="43" fontId="14" fillId="0" borderId="0" xfId="357" applyFont="1" applyFill="1" applyBorder="1" applyAlignment="1">
      <alignment horizontal="right"/>
    </xf>
    <xf numFmtId="43" fontId="14" fillId="0" borderId="32" xfId="357" applyFont="1" applyFill="1" applyBorder="1" applyAlignment="1">
      <alignment horizontal="right"/>
    </xf>
    <xf numFmtId="43" fontId="14" fillId="0" borderId="34" xfId="357" applyFont="1" applyFill="1" applyBorder="1" applyAlignment="1">
      <alignment horizontal="right"/>
    </xf>
    <xf numFmtId="43" fontId="14" fillId="0" borderId="35" xfId="357" applyFont="1" applyFill="1" applyBorder="1" applyAlignment="1">
      <alignment horizontal="right"/>
    </xf>
    <xf numFmtId="0" fontId="22" fillId="6" borderId="43" xfId="0" applyFont="1" applyFill="1" applyBorder="1" applyAlignment="1">
      <alignment horizontal="center"/>
    </xf>
    <xf numFmtId="0" fontId="26" fillId="2" borderId="0" xfId="0" applyFont="1" applyFill="1" applyAlignment="1">
      <alignment horizontal="left" vertical="center"/>
    </xf>
    <xf numFmtId="0" fontId="26" fillId="6" borderId="0" xfId="0" applyFont="1" applyFill="1" applyAlignment="1">
      <alignment horizontal="left" vertical="center"/>
    </xf>
    <xf numFmtId="0" fontId="26" fillId="6" borderId="0" xfId="0" applyFont="1" applyFill="1" applyAlignment="1" applyProtection="1">
      <alignment horizontal="left" vertical="center"/>
      <protection hidden="1"/>
    </xf>
    <xf numFmtId="0" fontId="30" fillId="6" borderId="0" xfId="0" applyFont="1" applyFill="1" applyAlignment="1" applyProtection="1">
      <alignment horizontal="left" vertical="center"/>
      <protection hidden="1"/>
    </xf>
    <xf numFmtId="0" fontId="34" fillId="6" borderId="0" xfId="623" applyFont="1" applyFill="1" applyAlignment="1">
      <alignment horizontal="left" vertical="center"/>
    </xf>
    <xf numFmtId="0" fontId="34" fillId="6" borderId="0" xfId="623" applyFont="1" applyFill="1" applyAlignment="1">
      <alignment horizontal="left" vertical="center" readingOrder="1"/>
    </xf>
    <xf numFmtId="0" fontId="35" fillId="6" borderId="0" xfId="623" applyFont="1" applyFill="1" applyAlignment="1">
      <alignment horizontal="left" vertical="center" readingOrder="1"/>
    </xf>
    <xf numFmtId="0" fontId="26" fillId="6" borderId="0" xfId="0" applyFont="1" applyFill="1" applyAlignment="1" applyProtection="1">
      <alignment horizontal="left" vertical="center"/>
      <protection locked="0"/>
    </xf>
    <xf numFmtId="0" fontId="36" fillId="6" borderId="0" xfId="623" applyFont="1" applyFill="1" applyAlignment="1">
      <alignment horizontal="left" vertical="center"/>
    </xf>
    <xf numFmtId="0" fontId="36" fillId="6" borderId="0" xfId="623" applyFont="1" applyFill="1" applyAlignment="1">
      <alignment horizontal="left" vertical="center" readingOrder="1"/>
    </xf>
    <xf numFmtId="44" fontId="31" fillId="6" borderId="0" xfId="0" applyNumberFormat="1" applyFont="1" applyFill="1" applyAlignment="1" applyProtection="1">
      <alignment horizontal="left" vertical="center"/>
      <protection hidden="1"/>
    </xf>
    <xf numFmtId="9" fontId="35" fillId="6" borderId="0" xfId="623" applyNumberFormat="1" applyFont="1" applyFill="1" applyAlignment="1">
      <alignment horizontal="left" vertical="center" readingOrder="1"/>
    </xf>
    <xf numFmtId="0" fontId="30" fillId="6" borderId="0" xfId="0" applyFont="1" applyFill="1" applyAlignment="1">
      <alignment horizontal="left" vertical="center"/>
    </xf>
    <xf numFmtId="44" fontId="32" fillId="6" borderId="0" xfId="0" applyNumberFormat="1" applyFont="1" applyFill="1" applyAlignment="1" applyProtection="1">
      <alignment horizontal="left" vertical="center"/>
      <protection hidden="1"/>
    </xf>
    <xf numFmtId="0" fontId="38" fillId="6" borderId="0" xfId="0" applyFont="1" applyFill="1" applyAlignment="1">
      <alignment horizontal="left" vertical="center"/>
    </xf>
    <xf numFmtId="9" fontId="34" fillId="6" borderId="0" xfId="623" applyNumberFormat="1" applyFont="1" applyFill="1" applyAlignment="1">
      <alignment horizontal="left" vertical="center" readingOrder="1"/>
    </xf>
    <xf numFmtId="0" fontId="22" fillId="6" borderId="0" xfId="0" applyFont="1" applyFill="1" applyAlignment="1" applyProtection="1">
      <alignment horizontal="left" vertical="center"/>
      <protection hidden="1"/>
    </xf>
    <xf numFmtId="0" fontId="22" fillId="6" borderId="0" xfId="0" applyFont="1" applyFill="1" applyAlignment="1">
      <alignment horizontal="left" vertical="center"/>
    </xf>
    <xf numFmtId="0" fontId="30" fillId="2" borderId="27" xfId="0" applyFont="1" applyFill="1" applyBorder="1" applyAlignment="1" applyProtection="1">
      <alignment horizontal="center" vertical="center"/>
      <protection hidden="1"/>
    </xf>
    <xf numFmtId="0" fontId="30" fillId="2" borderId="0" xfId="0" applyFont="1" applyFill="1" applyAlignment="1" applyProtection="1">
      <alignment horizontal="center" vertical="center"/>
      <protection hidden="1"/>
    </xf>
    <xf numFmtId="0" fontId="30" fillId="6" borderId="0" xfId="0" applyFont="1" applyFill="1" applyAlignment="1" applyProtection="1">
      <alignment horizontal="center" vertical="center"/>
      <protection hidden="1"/>
    </xf>
    <xf numFmtId="0" fontId="26" fillId="6" borderId="0" xfId="0" applyFont="1" applyFill="1" applyAlignment="1" applyProtection="1">
      <alignment horizontal="center" vertical="center"/>
      <protection hidden="1"/>
    </xf>
    <xf numFmtId="0" fontId="38" fillId="2" borderId="0" xfId="0" applyFont="1" applyFill="1" applyAlignment="1" applyProtection="1">
      <alignment horizontal="center" vertical="center"/>
      <protection hidden="1"/>
    </xf>
    <xf numFmtId="0" fontId="26" fillId="2" borderId="51" xfId="0" applyFont="1" applyFill="1" applyBorder="1" applyAlignment="1">
      <alignment horizontal="left" vertical="center"/>
    </xf>
    <xf numFmtId="44" fontId="27" fillId="10" borderId="27" xfId="0" applyNumberFormat="1" applyFont="1" applyFill="1" applyBorder="1" applyAlignment="1" applyProtection="1">
      <alignment horizontal="left" vertical="center"/>
      <protection hidden="1"/>
    </xf>
    <xf numFmtId="44" fontId="27" fillId="10" borderId="27" xfId="0" applyNumberFormat="1" applyFont="1" applyFill="1" applyBorder="1" applyAlignment="1" applyProtection="1">
      <alignment horizontal="right" vertical="center"/>
      <protection hidden="1"/>
    </xf>
    <xf numFmtId="43" fontId="39" fillId="6" borderId="27" xfId="357" applyFont="1" applyFill="1" applyBorder="1" applyAlignment="1" applyProtection="1">
      <alignment horizontal="right" vertical="center"/>
      <protection hidden="1"/>
    </xf>
    <xf numFmtId="43" fontId="39" fillId="6" borderId="27" xfId="357" applyFont="1" applyFill="1" applyBorder="1" applyAlignment="1" applyProtection="1">
      <alignment horizontal="left" vertical="center"/>
      <protection hidden="1"/>
    </xf>
    <xf numFmtId="43" fontId="39" fillId="6" borderId="53" xfId="357" applyFont="1" applyFill="1" applyBorder="1" applyAlignment="1" applyProtection="1">
      <alignment horizontal="right" vertical="center"/>
      <protection hidden="1"/>
    </xf>
    <xf numFmtId="43" fontId="39" fillId="6" borderId="53" xfId="357" applyFont="1" applyFill="1" applyBorder="1" applyAlignment="1" applyProtection="1">
      <alignment horizontal="left" vertical="center"/>
      <protection hidden="1"/>
    </xf>
    <xf numFmtId="44" fontId="39" fillId="6" borderId="53" xfId="0" applyNumberFormat="1" applyFont="1" applyFill="1" applyBorder="1" applyAlignment="1" applyProtection="1">
      <alignment horizontal="left" vertical="center"/>
      <protection hidden="1"/>
    </xf>
    <xf numFmtId="44" fontId="27" fillId="8" borderId="55" xfId="0" applyNumberFormat="1" applyFont="1" applyFill="1" applyBorder="1" applyAlignment="1" applyProtection="1">
      <alignment horizontal="right" vertical="center"/>
      <protection hidden="1"/>
    </xf>
    <xf numFmtId="0" fontId="26" fillId="6" borderId="57" xfId="0" applyFont="1" applyFill="1" applyBorder="1" applyAlignment="1">
      <alignment horizontal="left" vertical="center"/>
    </xf>
    <xf numFmtId="0" fontId="26" fillId="6" borderId="57" xfId="0" applyFont="1" applyFill="1" applyBorder="1" applyAlignment="1" applyProtection="1">
      <alignment horizontal="left" vertical="center"/>
      <protection locked="0"/>
    </xf>
    <xf numFmtId="0" fontId="30" fillId="6" borderId="57" xfId="0" applyFont="1" applyFill="1" applyBorder="1" applyAlignment="1">
      <alignment horizontal="left" vertical="center"/>
    </xf>
    <xf numFmtId="0" fontId="26" fillId="6" borderId="0" xfId="0" applyFont="1" applyFill="1" applyAlignment="1">
      <alignment horizontal="right" vertical="center"/>
    </xf>
    <xf numFmtId="0" fontId="26" fillId="6" borderId="0" xfId="0" applyFont="1" applyFill="1" applyAlignment="1" applyProtection="1">
      <alignment horizontal="right" vertical="center"/>
      <protection hidden="1"/>
    </xf>
    <xf numFmtId="0" fontId="30" fillId="6" borderId="0" xfId="0" applyFont="1" applyFill="1" applyAlignment="1" applyProtection="1">
      <alignment vertical="center"/>
      <protection hidden="1"/>
    </xf>
    <xf numFmtId="0" fontId="26" fillId="6" borderId="0" xfId="0" applyFont="1" applyFill="1" applyAlignment="1" applyProtection="1">
      <alignment horizontal="center" vertical="center" wrapText="1"/>
      <protection hidden="1"/>
    </xf>
    <xf numFmtId="0" fontId="26" fillId="6" borderId="0" xfId="0" applyFont="1" applyFill="1" applyAlignment="1">
      <alignment vertical="center"/>
    </xf>
    <xf numFmtId="9" fontId="26" fillId="6" borderId="0" xfId="0" applyNumberFormat="1" applyFont="1" applyFill="1" applyAlignment="1" applyProtection="1">
      <alignment horizontal="center" vertical="center"/>
      <protection hidden="1"/>
    </xf>
    <xf numFmtId="0" fontId="30" fillId="6" borderId="0" xfId="0" applyFont="1" applyFill="1" applyAlignment="1">
      <alignment vertical="center"/>
    </xf>
    <xf numFmtId="0" fontId="26" fillId="6" borderId="0" xfId="0" applyFont="1" applyFill="1" applyAlignment="1" applyProtection="1">
      <alignment horizontal="center" vertical="center" wrapText="1" shrinkToFit="1"/>
      <protection hidden="1"/>
    </xf>
    <xf numFmtId="0" fontId="34" fillId="6" borderId="0" xfId="623" applyFont="1" applyFill="1" applyAlignment="1">
      <alignment horizontal="right" vertical="center" wrapText="1"/>
    </xf>
    <xf numFmtId="0" fontId="26" fillId="2" borderId="0" xfId="0" applyFont="1" applyFill="1" applyAlignment="1">
      <alignment horizontal="right" vertical="center"/>
    </xf>
    <xf numFmtId="0" fontId="26" fillId="2" borderId="0" xfId="0" applyFont="1" applyFill="1" applyAlignment="1" applyProtection="1">
      <alignment horizontal="right" vertical="center"/>
      <protection locked="0" hidden="1"/>
    </xf>
    <xf numFmtId="0" fontId="26" fillId="2" borderId="0" xfId="0" applyFont="1" applyFill="1" applyAlignment="1" applyProtection="1">
      <alignment horizontal="right" vertical="center"/>
      <protection hidden="1"/>
    </xf>
    <xf numFmtId="0" fontId="26" fillId="2" borderId="58" xfId="0" applyFont="1" applyFill="1" applyBorder="1" applyAlignment="1">
      <alignment horizontal="left" vertical="center"/>
    </xf>
    <xf numFmtId="0" fontId="26" fillId="2" borderId="51" xfId="0" applyFont="1" applyFill="1" applyBorder="1" applyAlignment="1">
      <alignment horizontal="right" vertical="center"/>
    </xf>
    <xf numFmtId="0" fontId="26" fillId="2" borderId="58" xfId="0" applyFont="1" applyFill="1" applyBorder="1" applyAlignment="1">
      <alignment horizontal="right" vertical="center"/>
    </xf>
    <xf numFmtId="0" fontId="23" fillId="13" borderId="0" xfId="0" applyFont="1" applyFill="1" applyAlignment="1" applyProtection="1">
      <alignment horizontal="left" vertical="center"/>
      <protection hidden="1"/>
    </xf>
    <xf numFmtId="0" fontId="23" fillId="13" borderId="0" xfId="0" applyFont="1" applyFill="1" applyAlignment="1" applyProtection="1">
      <alignment horizontal="center" vertical="center"/>
      <protection hidden="1"/>
    </xf>
    <xf numFmtId="43" fontId="39" fillId="6" borderId="27" xfId="357" applyFont="1" applyFill="1" applyBorder="1" applyAlignment="1" applyProtection="1">
      <alignment vertical="center"/>
      <protection hidden="1"/>
    </xf>
    <xf numFmtId="0" fontId="26" fillId="2" borderId="0" xfId="0" applyFont="1" applyFill="1" applyAlignment="1">
      <alignment vertical="center"/>
    </xf>
    <xf numFmtId="0" fontId="26" fillId="6" borderId="0" xfId="0" applyFont="1" applyFill="1" applyAlignment="1" applyProtection="1">
      <alignment vertical="center"/>
      <protection hidden="1"/>
    </xf>
    <xf numFmtId="0" fontId="26" fillId="6" borderId="0" xfId="0" applyFont="1" applyFill="1" applyAlignment="1" applyProtection="1">
      <alignment vertical="center"/>
      <protection locked="0"/>
    </xf>
    <xf numFmtId="0" fontId="26" fillId="2" borderId="51" xfId="0" applyFont="1" applyFill="1" applyBorder="1" applyAlignment="1">
      <alignment vertical="center"/>
    </xf>
    <xf numFmtId="0" fontId="26" fillId="6" borderId="0" xfId="0" applyFont="1" applyFill="1" applyAlignment="1">
      <alignment horizontal="right" vertical="center" wrapText="1"/>
    </xf>
    <xf numFmtId="0" fontId="30" fillId="6" borderId="0" xfId="0" applyFont="1" applyFill="1" applyAlignment="1">
      <alignment horizontal="center" vertical="center"/>
    </xf>
    <xf numFmtId="43" fontId="39" fillId="6" borderId="27" xfId="357" applyFont="1" applyFill="1" applyBorder="1" applyAlignment="1" applyProtection="1">
      <alignment horizontal="right" vertical="center" wrapText="1"/>
      <protection hidden="1"/>
    </xf>
    <xf numFmtId="0" fontId="22" fillId="6" borderId="0" xfId="0" applyFont="1" applyFill="1" applyAlignment="1">
      <alignment horizontal="right" vertical="center"/>
    </xf>
    <xf numFmtId="0" fontId="38" fillId="6" borderId="0" xfId="0" applyFont="1" applyFill="1" applyAlignment="1">
      <alignment vertical="center"/>
    </xf>
    <xf numFmtId="44" fontId="39" fillId="6" borderId="0" xfId="0" applyNumberFormat="1" applyFont="1" applyFill="1" applyAlignment="1" applyProtection="1">
      <alignment horizontal="right" vertical="center"/>
      <protection hidden="1"/>
    </xf>
    <xf numFmtId="44" fontId="39" fillId="6" borderId="0" xfId="0" applyNumberFormat="1" applyFont="1" applyFill="1" applyAlignment="1" applyProtection="1">
      <alignment vertical="center"/>
      <protection hidden="1"/>
    </xf>
    <xf numFmtId="44" fontId="39" fillId="6" borderId="0" xfId="0" applyNumberFormat="1" applyFont="1" applyFill="1" applyAlignment="1" applyProtection="1">
      <alignment horizontal="left" vertical="center"/>
      <protection hidden="1"/>
    </xf>
    <xf numFmtId="0" fontId="29" fillId="6" borderId="0" xfId="0" applyFont="1" applyFill="1" applyAlignment="1">
      <alignment horizontal="right" vertical="center"/>
    </xf>
    <xf numFmtId="22" fontId="44" fillId="6" borderId="0" xfId="0" applyNumberFormat="1" applyFont="1" applyFill="1" applyAlignment="1">
      <alignment horizontal="left" vertical="center"/>
    </xf>
    <xf numFmtId="0" fontId="44" fillId="6" borderId="0" xfId="0" applyFont="1" applyFill="1" applyAlignment="1">
      <alignment horizontal="left" vertical="center"/>
    </xf>
    <xf numFmtId="44" fontId="27" fillId="8" borderId="64" xfId="0" applyNumberFormat="1" applyFont="1" applyFill="1" applyBorder="1" applyAlignment="1" applyProtection="1">
      <alignment horizontal="right" vertical="center"/>
      <protection hidden="1"/>
    </xf>
    <xf numFmtId="44" fontId="27" fillId="8" borderId="56" xfId="0" applyNumberFormat="1" applyFont="1" applyFill="1" applyBorder="1" applyAlignment="1" applyProtection="1">
      <alignment horizontal="right" vertical="center"/>
      <protection hidden="1"/>
    </xf>
    <xf numFmtId="44" fontId="27" fillId="10" borderId="61" xfId="0" applyNumberFormat="1" applyFont="1" applyFill="1" applyBorder="1" applyAlignment="1" applyProtection="1">
      <alignment horizontal="right" vertical="center"/>
      <protection hidden="1"/>
    </xf>
    <xf numFmtId="43" fontId="39" fillId="2" borderId="66" xfId="357" applyFont="1" applyFill="1" applyBorder="1" applyAlignment="1" applyProtection="1">
      <alignment horizontal="right" vertical="center"/>
      <protection hidden="1"/>
    </xf>
    <xf numFmtId="43" fontId="27" fillId="10" borderId="61" xfId="357" applyFont="1" applyFill="1" applyBorder="1" applyAlignment="1" applyProtection="1">
      <alignment horizontal="right" vertical="center"/>
      <protection hidden="1"/>
    </xf>
    <xf numFmtId="0" fontId="26" fillId="2" borderId="0" xfId="0" applyFont="1" applyFill="1" applyAlignment="1" applyProtection="1">
      <alignment vertical="center"/>
      <protection hidden="1"/>
    </xf>
    <xf numFmtId="44" fontId="26" fillId="6" borderId="0" xfId="1" applyFont="1" applyFill="1" applyBorder="1" applyAlignment="1" applyProtection="1">
      <alignment vertical="center"/>
      <protection hidden="1"/>
    </xf>
    <xf numFmtId="44" fontId="31" fillId="6" borderId="0" xfId="0" applyNumberFormat="1" applyFont="1" applyFill="1" applyAlignment="1" applyProtection="1">
      <alignment vertical="center"/>
      <protection hidden="1"/>
    </xf>
    <xf numFmtId="44" fontId="32" fillId="6" borderId="0" xfId="0" applyNumberFormat="1" applyFont="1" applyFill="1" applyAlignment="1" applyProtection="1">
      <alignment vertical="center"/>
      <protection hidden="1"/>
    </xf>
    <xf numFmtId="0" fontId="30" fillId="2" borderId="58" xfId="0" applyFont="1" applyFill="1" applyBorder="1" applyAlignment="1" applyProtection="1">
      <alignment vertical="center"/>
      <protection hidden="1"/>
    </xf>
    <xf numFmtId="0" fontId="30" fillId="2" borderId="51" xfId="0" applyFont="1" applyFill="1" applyBorder="1" applyAlignment="1" applyProtection="1">
      <alignment horizontal="center" vertical="center"/>
      <protection hidden="1"/>
    </xf>
    <xf numFmtId="0" fontId="26" fillId="2" borderId="58" xfId="0" applyFont="1" applyFill="1" applyBorder="1" applyAlignment="1">
      <alignment vertical="center"/>
    </xf>
    <xf numFmtId="43" fontId="31" fillId="6" borderId="27" xfId="357" applyFont="1" applyFill="1" applyBorder="1" applyAlignment="1" applyProtection="1">
      <alignment vertical="center"/>
      <protection hidden="1"/>
    </xf>
    <xf numFmtId="43" fontId="31" fillId="6" borderId="53" xfId="357" applyFont="1" applyFill="1" applyBorder="1" applyAlignment="1" applyProtection="1">
      <alignment vertical="center"/>
      <protection hidden="1"/>
    </xf>
    <xf numFmtId="0" fontId="26" fillId="6" borderId="57" xfId="0" applyFont="1" applyFill="1" applyBorder="1" applyAlignment="1">
      <alignment vertical="center"/>
    </xf>
    <xf numFmtId="0" fontId="26" fillId="6" borderId="57" xfId="0" applyFont="1" applyFill="1" applyBorder="1" applyAlignment="1" applyProtection="1">
      <alignment vertical="center"/>
      <protection hidden="1"/>
    </xf>
    <xf numFmtId="0" fontId="30" fillId="6" borderId="57" xfId="0" applyFont="1" applyFill="1" applyBorder="1" applyAlignment="1" applyProtection="1">
      <alignment horizontal="center" vertical="center"/>
      <protection hidden="1"/>
    </xf>
    <xf numFmtId="0" fontId="29" fillId="6" borderId="57" xfId="0" applyFont="1" applyFill="1" applyBorder="1" applyAlignment="1" applyProtection="1">
      <alignment horizontal="center" vertical="center"/>
      <protection hidden="1"/>
    </xf>
    <xf numFmtId="0" fontId="33" fillId="6" borderId="57" xfId="623" applyFont="1" applyFill="1" applyBorder="1" applyAlignment="1">
      <alignment horizontal="right" vertical="center" wrapText="1" readingOrder="1"/>
    </xf>
    <xf numFmtId="0" fontId="34" fillId="6" borderId="57" xfId="624" applyFont="1" applyFill="1" applyBorder="1" applyAlignment="1">
      <alignment horizontal="right" vertical="center" wrapText="1" readingOrder="1"/>
    </xf>
    <xf numFmtId="0" fontId="34" fillId="6" borderId="57" xfId="623" applyFont="1" applyFill="1" applyBorder="1" applyAlignment="1">
      <alignment horizontal="right" vertical="center" wrapText="1" readingOrder="1"/>
    </xf>
    <xf numFmtId="0" fontId="35" fillId="6" borderId="57" xfId="623" applyFont="1" applyFill="1" applyBorder="1" applyAlignment="1">
      <alignment horizontal="right" vertical="center" readingOrder="1"/>
    </xf>
    <xf numFmtId="0" fontId="36" fillId="6" borderId="57" xfId="623" applyFont="1" applyFill="1" applyBorder="1" applyAlignment="1">
      <alignment horizontal="right" vertical="center" wrapText="1" readingOrder="1"/>
    </xf>
    <xf numFmtId="9" fontId="35" fillId="6" borderId="57" xfId="623" applyNumberFormat="1" applyFont="1" applyFill="1" applyBorder="1" applyAlignment="1">
      <alignment horizontal="right" vertical="center" wrapText="1" readingOrder="1"/>
    </xf>
    <xf numFmtId="0" fontId="35" fillId="6" borderId="57" xfId="623" applyFont="1" applyFill="1" applyBorder="1" applyAlignment="1">
      <alignment horizontal="right" vertical="center" wrapText="1" readingOrder="1"/>
    </xf>
    <xf numFmtId="9" fontId="34" fillId="6" borderId="57" xfId="623" applyNumberFormat="1" applyFont="1" applyFill="1" applyBorder="1" applyAlignment="1">
      <alignment horizontal="right" vertical="center" readingOrder="1"/>
    </xf>
    <xf numFmtId="9" fontId="34" fillId="6" borderId="57" xfId="623" applyNumberFormat="1" applyFont="1" applyFill="1" applyBorder="1" applyAlignment="1">
      <alignment horizontal="right" vertical="center" wrapText="1" readingOrder="1"/>
    </xf>
    <xf numFmtId="0" fontId="26" fillId="6" borderId="57" xfId="0" applyFont="1" applyFill="1" applyBorder="1" applyAlignment="1" applyProtection="1">
      <alignment vertical="center"/>
      <protection locked="0"/>
    </xf>
    <xf numFmtId="44" fontId="26" fillId="6" borderId="57" xfId="1" applyFont="1" applyFill="1" applyBorder="1" applyAlignment="1" applyProtection="1">
      <alignment vertical="center"/>
      <protection hidden="1"/>
    </xf>
    <xf numFmtId="0" fontId="30" fillId="6" borderId="57" xfId="0" applyFont="1" applyFill="1" applyBorder="1" applyAlignment="1" applyProtection="1">
      <alignment vertical="center"/>
      <protection hidden="1"/>
    </xf>
    <xf numFmtId="44" fontId="31" fillId="6" borderId="57" xfId="0" applyNumberFormat="1" applyFont="1" applyFill="1" applyBorder="1" applyAlignment="1" applyProtection="1">
      <alignment vertical="center"/>
      <protection hidden="1"/>
    </xf>
    <xf numFmtId="44" fontId="32" fillId="6" borderId="57" xfId="0" applyNumberFormat="1" applyFont="1" applyFill="1" applyBorder="1" applyAlignment="1" applyProtection="1">
      <alignment vertical="center"/>
      <protection hidden="1"/>
    </xf>
    <xf numFmtId="43" fontId="31" fillId="2" borderId="66" xfId="357" applyFont="1" applyFill="1" applyBorder="1" applyAlignment="1" applyProtection="1">
      <alignment vertical="center"/>
      <protection hidden="1"/>
    </xf>
    <xf numFmtId="0" fontId="22" fillId="6" borderId="0" xfId="0" applyFont="1" applyFill="1" applyAlignment="1" applyProtection="1">
      <alignment vertical="center"/>
      <protection hidden="1"/>
    </xf>
    <xf numFmtId="0" fontId="22" fillId="6" borderId="0" xfId="0" applyFont="1" applyFill="1" applyAlignment="1" applyProtection="1">
      <alignment horizontal="right" vertical="center"/>
      <protection hidden="1"/>
    </xf>
    <xf numFmtId="44" fontId="22" fillId="6" borderId="0" xfId="1" applyFont="1" applyFill="1" applyBorder="1" applyAlignment="1" applyProtection="1">
      <alignment vertical="center"/>
      <protection hidden="1"/>
    </xf>
    <xf numFmtId="43" fontId="39" fillId="2" borderId="66" xfId="357" applyFont="1" applyFill="1" applyBorder="1" applyAlignment="1" applyProtection="1">
      <alignment vertical="center"/>
      <protection hidden="1"/>
    </xf>
    <xf numFmtId="43" fontId="39" fillId="6" borderId="53" xfId="357" applyFont="1" applyFill="1" applyBorder="1" applyAlignment="1" applyProtection="1">
      <alignment vertical="center"/>
      <protection hidden="1"/>
    </xf>
    <xf numFmtId="44" fontId="40" fillId="6" borderId="0" xfId="0" applyNumberFormat="1" applyFont="1" applyFill="1" applyAlignment="1" applyProtection="1">
      <alignment vertical="center"/>
      <protection hidden="1"/>
    </xf>
    <xf numFmtId="44" fontId="49" fillId="14" borderId="55" xfId="0" applyNumberFormat="1" applyFont="1" applyFill="1" applyBorder="1" applyAlignment="1" applyProtection="1">
      <alignment vertical="center"/>
      <protection hidden="1"/>
    </xf>
    <xf numFmtId="44" fontId="49" fillId="8" borderId="55" xfId="0" applyNumberFormat="1" applyFont="1" applyFill="1" applyBorder="1" applyAlignment="1" applyProtection="1">
      <alignment vertical="center"/>
      <protection hidden="1"/>
    </xf>
    <xf numFmtId="44" fontId="49" fillId="8" borderId="56" xfId="0" applyNumberFormat="1" applyFont="1" applyFill="1" applyBorder="1" applyAlignment="1" applyProtection="1">
      <alignment vertical="center"/>
      <protection hidden="1"/>
    </xf>
    <xf numFmtId="0" fontId="10" fillId="6" borderId="0" xfId="0" applyFont="1" applyFill="1" applyAlignment="1" applyProtection="1">
      <alignment vertical="center"/>
      <protection hidden="1"/>
    </xf>
    <xf numFmtId="0" fontId="26" fillId="2" borderId="51" xfId="0" applyFont="1" applyFill="1" applyBorder="1" applyAlignment="1" applyProtection="1">
      <alignment vertical="center"/>
      <protection hidden="1"/>
    </xf>
    <xf numFmtId="0" fontId="30" fillId="2" borderId="58" xfId="0" applyFont="1" applyFill="1" applyBorder="1" applyAlignment="1" applyProtection="1">
      <alignment horizontal="center" vertical="center"/>
      <protection hidden="1"/>
    </xf>
    <xf numFmtId="44" fontId="29" fillId="8" borderId="55" xfId="0" applyNumberFormat="1" applyFont="1" applyFill="1" applyBorder="1" applyAlignment="1" applyProtection="1">
      <alignment vertical="center"/>
      <protection hidden="1"/>
    </xf>
    <xf numFmtId="0" fontId="10" fillId="6" borderId="0" xfId="0" applyFont="1" applyFill="1" applyAlignment="1" applyProtection="1">
      <alignment horizontal="center" vertical="center"/>
      <protection hidden="1"/>
    </xf>
    <xf numFmtId="166" fontId="39" fillId="6" borderId="68" xfId="0" applyNumberFormat="1" applyFont="1" applyFill="1" applyBorder="1" applyAlignment="1" applyProtection="1">
      <alignment vertical="center"/>
      <protection hidden="1"/>
    </xf>
    <xf numFmtId="44" fontId="39" fillId="6" borderId="68" xfId="0" applyNumberFormat="1" applyFont="1" applyFill="1" applyBorder="1" applyAlignment="1" applyProtection="1">
      <alignment vertical="center"/>
      <protection hidden="1"/>
    </xf>
    <xf numFmtId="44" fontId="22" fillId="15" borderId="68" xfId="0" applyNumberFormat="1" applyFont="1" applyFill="1" applyBorder="1" applyAlignment="1" applyProtection="1">
      <alignment vertical="center"/>
      <protection hidden="1"/>
    </xf>
    <xf numFmtId="0" fontId="22" fillId="2" borderId="0" xfId="0" applyFont="1" applyFill="1" applyAlignment="1" applyProtection="1">
      <alignment vertical="center"/>
      <protection hidden="1"/>
    </xf>
    <xf numFmtId="0" fontId="22" fillId="6" borderId="0" xfId="0" applyFont="1" applyFill="1" applyAlignment="1" applyProtection="1">
      <alignment vertical="center"/>
      <protection locked="0"/>
    </xf>
    <xf numFmtId="0" fontId="10" fillId="2" borderId="27" xfId="0" applyFont="1" applyFill="1" applyBorder="1" applyAlignment="1" applyProtection="1">
      <alignment horizontal="center" vertical="center"/>
      <protection hidden="1"/>
    </xf>
    <xf numFmtId="167" fontId="8" fillId="0" borderId="48" xfId="357" applyNumberFormat="1" applyFont="1" applyBorder="1" applyAlignment="1"/>
    <xf numFmtId="168" fontId="8" fillId="0" borderId="46" xfId="357" applyNumberFormat="1" applyFont="1" applyBorder="1" applyAlignment="1"/>
    <xf numFmtId="165" fontId="22" fillId="6" borderId="49" xfId="357" applyNumberFormat="1" applyFont="1" applyFill="1" applyBorder="1" applyAlignment="1" applyProtection="1">
      <protection locked="0"/>
    </xf>
    <xf numFmtId="165" fontId="8" fillId="0" borderId="31" xfId="357" applyNumberFormat="1" applyFont="1" applyFill="1" applyBorder="1" applyAlignment="1">
      <alignment horizontal="left"/>
    </xf>
    <xf numFmtId="165" fontId="8" fillId="0" borderId="33" xfId="357" applyNumberFormat="1" applyFont="1" applyFill="1" applyBorder="1" applyAlignment="1">
      <alignment horizontal="left"/>
    </xf>
    <xf numFmtId="165" fontId="8" fillId="0" borderId="31" xfId="357" applyNumberFormat="1" applyFont="1" applyFill="1" applyBorder="1" applyAlignment="1"/>
    <xf numFmtId="165" fontId="8" fillId="0" borderId="0" xfId="357" applyNumberFormat="1" applyFont="1" applyFill="1" applyBorder="1" applyAlignment="1"/>
    <xf numFmtId="165" fontId="8" fillId="0" borderId="33" xfId="357" applyNumberFormat="1" applyFont="1" applyFill="1" applyBorder="1" applyAlignment="1"/>
    <xf numFmtId="165" fontId="8" fillId="0" borderId="31" xfId="357" quotePrefix="1" applyNumberFormat="1" applyFont="1" applyFill="1" applyBorder="1" applyAlignment="1"/>
    <xf numFmtId="165" fontId="39" fillId="6" borderId="60" xfId="357" applyNumberFormat="1" applyFont="1" applyFill="1" applyBorder="1" applyAlignment="1" applyProtection="1">
      <alignment horizontal="right" vertical="center"/>
      <protection hidden="1"/>
    </xf>
    <xf numFmtId="165" fontId="39" fillId="6" borderId="60" xfId="357" applyNumberFormat="1" applyFont="1" applyFill="1" applyBorder="1" applyAlignment="1" applyProtection="1">
      <alignment vertical="center"/>
      <protection hidden="1"/>
    </xf>
    <xf numFmtId="165" fontId="31" fillId="6" borderId="60" xfId="357" applyNumberFormat="1" applyFont="1" applyFill="1" applyBorder="1" applyAlignment="1" applyProtection="1">
      <alignment vertical="center"/>
      <protection hidden="1"/>
    </xf>
    <xf numFmtId="0" fontId="26" fillId="2" borderId="31" xfId="0" applyFont="1" applyFill="1" applyBorder="1" applyAlignment="1">
      <alignment horizontal="center" vertical="center" wrapText="1"/>
    </xf>
    <xf numFmtId="0" fontId="23" fillId="2" borderId="0" xfId="0" applyFont="1" applyFill="1" applyAlignment="1" applyProtection="1">
      <alignment horizontal="center" vertical="center"/>
      <protection hidden="1"/>
    </xf>
    <xf numFmtId="44" fontId="22" fillId="2" borderId="0" xfId="1" applyFont="1" applyFill="1" applyBorder="1" applyAlignment="1" applyProtection="1">
      <alignment vertical="center"/>
      <protection hidden="1"/>
    </xf>
    <xf numFmtId="166" fontId="39" fillId="2" borderId="0" xfId="0" applyNumberFormat="1" applyFont="1" applyFill="1" applyAlignment="1" applyProtection="1">
      <alignment vertical="center"/>
      <protection hidden="1"/>
    </xf>
    <xf numFmtId="44" fontId="39" fillId="2" borderId="0" xfId="0" applyNumberFormat="1" applyFont="1" applyFill="1" applyAlignment="1" applyProtection="1">
      <alignment vertical="center"/>
      <protection hidden="1"/>
    </xf>
    <xf numFmtId="0" fontId="27" fillId="2" borderId="0" xfId="0" applyFont="1" applyFill="1" applyAlignment="1" applyProtection="1">
      <alignment horizontal="center" vertical="center"/>
      <protection hidden="1"/>
    </xf>
    <xf numFmtId="44" fontId="27" fillId="2" borderId="0" xfId="0" applyNumberFormat="1" applyFont="1" applyFill="1" applyAlignment="1" applyProtection="1">
      <alignment vertical="center"/>
      <protection hidden="1"/>
    </xf>
    <xf numFmtId="170" fontId="51" fillId="2" borderId="27" xfId="1" applyNumberFormat="1" applyFont="1" applyFill="1" applyBorder="1" applyAlignment="1" applyProtection="1">
      <alignment horizontal="right" vertical="center"/>
      <protection hidden="1"/>
    </xf>
    <xf numFmtId="170" fontId="51" fillId="6" borderId="27" xfId="1" applyNumberFormat="1" applyFont="1" applyFill="1" applyBorder="1" applyAlignment="1" applyProtection="1">
      <alignment vertical="center"/>
      <protection hidden="1"/>
    </xf>
    <xf numFmtId="170" fontId="52" fillId="2" borderId="27" xfId="1" applyNumberFormat="1" applyFont="1" applyFill="1" applyBorder="1" applyAlignment="1" applyProtection="1">
      <alignment vertical="center"/>
      <protection hidden="1"/>
    </xf>
    <xf numFmtId="0" fontId="26" fillId="2" borderId="42" xfId="0" applyFont="1" applyFill="1" applyBorder="1" applyAlignment="1" applyProtection="1">
      <alignment vertical="center"/>
      <protection hidden="1"/>
    </xf>
    <xf numFmtId="0" fontId="26" fillId="2" borderId="43" xfId="0" applyFont="1" applyFill="1" applyBorder="1" applyAlignment="1" applyProtection="1">
      <alignment vertical="center"/>
      <protection hidden="1"/>
    </xf>
    <xf numFmtId="0" fontId="26" fillId="2" borderId="43" xfId="0" applyFont="1" applyFill="1" applyBorder="1" applyAlignment="1">
      <alignment vertical="center"/>
    </xf>
    <xf numFmtId="0" fontId="26" fillId="2" borderId="52" xfId="0" applyFont="1" applyFill="1" applyBorder="1" applyAlignment="1">
      <alignment vertical="center"/>
    </xf>
    <xf numFmtId="0" fontId="26" fillId="2" borderId="1" xfId="0" applyFont="1" applyFill="1" applyBorder="1" applyAlignment="1" applyProtection="1">
      <alignment vertical="center"/>
      <protection hidden="1"/>
    </xf>
    <xf numFmtId="0" fontId="26" fillId="2" borderId="2" xfId="0" applyFont="1" applyFill="1" applyBorder="1" applyAlignment="1">
      <alignment vertical="center"/>
    </xf>
    <xf numFmtId="0" fontId="26" fillId="2" borderId="1" xfId="0" applyFont="1" applyFill="1" applyBorder="1" applyAlignment="1">
      <alignment vertical="center"/>
    </xf>
    <xf numFmtId="0" fontId="30" fillId="2" borderId="1" xfId="0" applyFont="1" applyFill="1" applyBorder="1" applyAlignment="1" applyProtection="1">
      <alignment horizontal="center" vertical="center"/>
      <protection hidden="1"/>
    </xf>
    <xf numFmtId="0" fontId="30" fillId="2" borderId="0" xfId="0" applyFont="1" applyFill="1" applyAlignment="1" applyProtection="1">
      <alignment vertical="center"/>
      <protection hidden="1"/>
    </xf>
    <xf numFmtId="0" fontId="26" fillId="2" borderId="1" xfId="0" applyFont="1" applyFill="1" applyBorder="1" applyAlignment="1" applyProtection="1">
      <alignment horizontal="right" vertical="center"/>
      <protection hidden="1"/>
    </xf>
    <xf numFmtId="164" fontId="26" fillId="2" borderId="0" xfId="0" applyNumberFormat="1" applyFont="1" applyFill="1" applyAlignment="1" applyProtection="1">
      <alignment horizontal="left" vertical="center"/>
      <protection hidden="1"/>
    </xf>
    <xf numFmtId="0" fontId="37" fillId="2" borderId="0" xfId="0" applyFont="1" applyFill="1" applyAlignment="1" applyProtection="1">
      <alignment vertical="center"/>
      <protection hidden="1"/>
    </xf>
    <xf numFmtId="0" fontId="26" fillId="2" borderId="0" xfId="0" applyFont="1" applyFill="1" applyAlignment="1" applyProtection="1">
      <alignment vertical="center"/>
      <protection locked="0"/>
    </xf>
    <xf numFmtId="0" fontId="26" fillId="2" borderId="1" xfId="0" applyFont="1" applyFill="1" applyBorder="1" applyAlignment="1">
      <alignment horizontal="right" vertical="center"/>
    </xf>
    <xf numFmtId="0" fontId="26" fillId="2" borderId="1" xfId="0" applyFont="1" applyFill="1" applyBorder="1" applyAlignment="1" applyProtection="1">
      <alignment horizontal="left" vertical="center"/>
      <protection hidden="1"/>
    </xf>
    <xf numFmtId="0" fontId="26" fillId="2" borderId="1" xfId="0" applyFont="1" applyFill="1" applyBorder="1" applyAlignment="1">
      <alignment horizontal="right" vertical="center" wrapText="1"/>
    </xf>
    <xf numFmtId="0" fontId="26" fillId="2" borderId="2" xfId="0" applyFont="1" applyFill="1" applyBorder="1" applyAlignment="1" applyProtection="1">
      <alignment vertical="center"/>
      <protection locked="0"/>
    </xf>
    <xf numFmtId="0" fontId="26" fillId="2" borderId="1" xfId="0" applyFont="1" applyFill="1" applyBorder="1" applyAlignment="1" applyProtection="1">
      <alignment vertical="center"/>
      <protection locked="0"/>
    </xf>
    <xf numFmtId="0" fontId="30" fillId="2" borderId="0" xfId="0" applyFont="1" applyFill="1" applyAlignment="1">
      <alignment horizontal="center" vertical="center"/>
    </xf>
    <xf numFmtId="0" fontId="30" fillId="2" borderId="1" xfId="0" applyFont="1" applyFill="1" applyBorder="1" applyAlignment="1">
      <alignment horizontal="center" vertical="center"/>
    </xf>
    <xf numFmtId="0" fontId="30" fillId="2" borderId="2" xfId="0" applyFont="1" applyFill="1" applyBorder="1" applyAlignment="1">
      <alignment horizontal="center" vertical="center"/>
    </xf>
    <xf numFmtId="0" fontId="30" fillId="2" borderId="0" xfId="0" applyFont="1" applyFill="1" applyAlignment="1">
      <alignment vertical="center"/>
    </xf>
    <xf numFmtId="0" fontId="30" fillId="2" borderId="1" xfId="0" applyFont="1" applyFill="1" applyBorder="1" applyAlignment="1">
      <alignment vertical="center"/>
    </xf>
    <xf numFmtId="0" fontId="30" fillId="2" borderId="2" xfId="0" applyFont="1" applyFill="1" applyBorder="1" applyAlignment="1">
      <alignment vertical="center"/>
    </xf>
    <xf numFmtId="0" fontId="26" fillId="2" borderId="4" xfId="0" applyFont="1" applyFill="1" applyBorder="1" applyAlignment="1">
      <alignment vertical="center"/>
    </xf>
    <xf numFmtId="0" fontId="26" fillId="2" borderId="5" xfId="0" applyFont="1" applyFill="1" applyBorder="1" applyAlignment="1">
      <alignment vertical="center"/>
    </xf>
    <xf numFmtId="0" fontId="26" fillId="2" borderId="3" xfId="0" applyFont="1" applyFill="1" applyBorder="1" applyAlignment="1">
      <alignment vertical="center"/>
    </xf>
    <xf numFmtId="0" fontId="53" fillId="6" borderId="0" xfId="0" applyFont="1" applyFill="1" applyAlignment="1">
      <alignment horizontal="left" vertical="center"/>
    </xf>
    <xf numFmtId="0" fontId="48" fillId="6" borderId="0" xfId="0" applyFont="1" applyFill="1" applyAlignment="1" applyProtection="1">
      <alignment horizontal="center" vertical="center"/>
      <protection hidden="1"/>
    </xf>
    <xf numFmtId="44" fontId="48" fillId="6" borderId="0" xfId="1" applyFont="1" applyFill="1" applyBorder="1" applyAlignment="1" applyProtection="1">
      <alignment horizontal="left" vertical="center"/>
      <protection hidden="1"/>
    </xf>
    <xf numFmtId="0" fontId="48" fillId="6" borderId="0" xfId="0" applyFont="1" applyFill="1" applyAlignment="1" applyProtection="1">
      <alignment horizontal="left" vertical="center"/>
      <protection hidden="1"/>
    </xf>
    <xf numFmtId="0" fontId="49" fillId="6" borderId="0" xfId="0" applyFont="1" applyFill="1" applyAlignment="1" applyProtection="1">
      <alignment vertical="center"/>
      <protection hidden="1"/>
    </xf>
    <xf numFmtId="43" fontId="48" fillId="6" borderId="0" xfId="357" applyFont="1" applyFill="1" applyBorder="1" applyAlignment="1" applyProtection="1">
      <alignment horizontal="right" vertical="center"/>
      <protection hidden="1"/>
    </xf>
    <xf numFmtId="44" fontId="49" fillId="6" borderId="0" xfId="0" applyNumberFormat="1" applyFont="1" applyFill="1" applyAlignment="1" applyProtection="1">
      <alignment horizontal="right" vertical="center"/>
      <protection hidden="1"/>
    </xf>
    <xf numFmtId="165" fontId="48" fillId="6" borderId="0" xfId="357" applyNumberFormat="1" applyFont="1" applyFill="1" applyBorder="1" applyAlignment="1" applyProtection="1">
      <alignment horizontal="right" vertical="center"/>
      <protection hidden="1"/>
    </xf>
    <xf numFmtId="0" fontId="48" fillId="6" borderId="0" xfId="0" applyFont="1" applyFill="1" applyAlignment="1">
      <alignment horizontal="left" vertical="center"/>
    </xf>
    <xf numFmtId="43" fontId="48" fillId="6" borderId="0" xfId="357" applyFont="1" applyFill="1" applyBorder="1" applyAlignment="1" applyProtection="1">
      <alignment horizontal="left" vertical="center"/>
      <protection hidden="1"/>
    </xf>
    <xf numFmtId="44" fontId="49" fillId="6" borderId="0" xfId="0" applyNumberFormat="1" applyFont="1" applyFill="1" applyAlignment="1" applyProtection="1">
      <alignment horizontal="left" vertical="center"/>
      <protection hidden="1"/>
    </xf>
    <xf numFmtId="165" fontId="48" fillId="6" borderId="0" xfId="357" applyNumberFormat="1" applyFont="1" applyFill="1" applyBorder="1" applyAlignment="1" applyProtection="1">
      <alignment horizontal="left" vertical="center"/>
      <protection hidden="1"/>
    </xf>
    <xf numFmtId="44" fontId="48" fillId="6" borderId="0" xfId="0" applyNumberFormat="1" applyFont="1" applyFill="1" applyAlignment="1" applyProtection="1">
      <alignment horizontal="left" vertical="center"/>
      <protection hidden="1"/>
    </xf>
    <xf numFmtId="0" fontId="53" fillId="6" borderId="0" xfId="0" applyFont="1" applyFill="1" applyAlignment="1">
      <alignment vertical="center" wrapText="1"/>
    </xf>
    <xf numFmtId="0" fontId="23" fillId="8" borderId="42" xfId="0" applyFont="1" applyFill="1" applyBorder="1" applyAlignment="1" applyProtection="1">
      <alignment horizontal="center" vertical="center"/>
      <protection hidden="1"/>
    </xf>
    <xf numFmtId="0" fontId="23" fillId="8" borderId="43" xfId="0" applyFont="1" applyFill="1" applyBorder="1" applyAlignment="1" applyProtection="1">
      <alignment horizontal="center" vertical="center"/>
      <protection hidden="1"/>
    </xf>
    <xf numFmtId="0" fontId="23" fillId="8" borderId="52" xfId="0" applyFont="1" applyFill="1" applyBorder="1" applyAlignment="1" applyProtection="1">
      <alignment horizontal="center" vertical="center"/>
      <protection hidden="1"/>
    </xf>
    <xf numFmtId="43" fontId="39" fillId="6" borderId="79" xfId="357" applyFont="1" applyFill="1" applyBorder="1" applyAlignment="1" applyProtection="1">
      <alignment horizontal="right" vertical="center"/>
      <protection hidden="1"/>
    </xf>
    <xf numFmtId="44" fontId="27" fillId="10" borderId="79" xfId="0" applyNumberFormat="1" applyFont="1" applyFill="1" applyBorder="1" applyAlignment="1" applyProtection="1">
      <alignment horizontal="right" vertical="center"/>
      <protection hidden="1"/>
    </xf>
    <xf numFmtId="43" fontId="39" fillId="6" borderId="85" xfId="357" applyFont="1" applyFill="1" applyBorder="1" applyAlignment="1" applyProtection="1">
      <alignment horizontal="right" vertical="center"/>
      <protection hidden="1"/>
    </xf>
    <xf numFmtId="44" fontId="27" fillId="8" borderId="87" xfId="0" applyNumberFormat="1" applyFont="1" applyFill="1" applyBorder="1" applyAlignment="1" applyProtection="1">
      <alignment horizontal="right" vertical="center"/>
      <protection hidden="1"/>
    </xf>
    <xf numFmtId="44" fontId="27" fillId="13" borderId="4" xfId="0" applyNumberFormat="1" applyFont="1" applyFill="1" applyBorder="1" applyAlignment="1" applyProtection="1">
      <alignment horizontal="right" vertical="center"/>
      <protection hidden="1"/>
    </xf>
    <xf numFmtId="44" fontId="27" fillId="13" borderId="5" xfId="0" applyNumberFormat="1" applyFont="1" applyFill="1" applyBorder="1" applyAlignment="1" applyProtection="1">
      <alignment horizontal="right" vertical="center"/>
      <protection hidden="1"/>
    </xf>
    <xf numFmtId="43" fontId="39" fillId="6" borderId="79" xfId="357" applyFont="1" applyFill="1" applyBorder="1" applyAlignment="1" applyProtection="1">
      <alignment horizontal="left" vertical="center"/>
      <protection hidden="1"/>
    </xf>
    <xf numFmtId="44" fontId="27" fillId="10" borderId="79" xfId="0" applyNumberFormat="1" applyFont="1" applyFill="1" applyBorder="1" applyAlignment="1" applyProtection="1">
      <alignment horizontal="left" vertical="center"/>
      <protection hidden="1"/>
    </xf>
    <xf numFmtId="43" fontId="39" fillId="6" borderId="85" xfId="357" applyFont="1" applyFill="1" applyBorder="1" applyAlignment="1" applyProtection="1">
      <alignment horizontal="left" vertical="center"/>
      <protection hidden="1"/>
    </xf>
    <xf numFmtId="44" fontId="27" fillId="14" borderId="87" xfId="0" applyNumberFormat="1" applyFont="1" applyFill="1" applyBorder="1" applyAlignment="1" applyProtection="1">
      <alignment horizontal="left" vertical="center"/>
      <protection hidden="1"/>
    </xf>
    <xf numFmtId="44" fontId="27" fillId="8" borderId="90" xfId="0" applyNumberFormat="1" applyFont="1" applyFill="1" applyBorder="1" applyAlignment="1" applyProtection="1">
      <alignment horizontal="left" vertical="center"/>
      <protection hidden="1"/>
    </xf>
    <xf numFmtId="44" fontId="27" fillId="13" borderId="5" xfId="0" applyNumberFormat="1" applyFont="1" applyFill="1" applyBorder="1" applyAlignment="1" applyProtection="1">
      <alignment horizontal="left" vertical="center"/>
      <protection hidden="1"/>
    </xf>
    <xf numFmtId="44" fontId="39" fillId="6" borderId="79" xfId="0" applyNumberFormat="1" applyFont="1" applyFill="1" applyBorder="1" applyAlignment="1" applyProtection="1">
      <alignment horizontal="left" vertical="center"/>
      <protection hidden="1"/>
    </xf>
    <xf numFmtId="44" fontId="39" fillId="6" borderId="85" xfId="0" applyNumberFormat="1" applyFont="1" applyFill="1" applyBorder="1" applyAlignment="1" applyProtection="1">
      <alignment horizontal="left" vertical="center"/>
      <protection hidden="1"/>
    </xf>
    <xf numFmtId="0" fontId="53" fillId="6" borderId="0" xfId="0" applyFont="1" applyFill="1" applyAlignment="1">
      <alignment vertical="center"/>
    </xf>
    <xf numFmtId="0" fontId="54" fillId="6" borderId="0" xfId="0" applyFont="1" applyFill="1" applyAlignment="1" applyProtection="1">
      <alignment horizontal="center" vertical="center"/>
      <protection hidden="1"/>
    </xf>
    <xf numFmtId="43" fontId="41" fillId="9" borderId="4" xfId="357" applyFont="1" applyFill="1" applyBorder="1" applyAlignment="1"/>
    <xf numFmtId="43" fontId="41" fillId="9" borderId="0" xfId="357" applyFont="1" applyFill="1" applyBorder="1" applyAlignment="1"/>
    <xf numFmtId="43" fontId="0" fillId="0" borderId="91" xfId="357" applyFont="1" applyBorder="1" applyAlignment="1"/>
    <xf numFmtId="43" fontId="14" fillId="2" borderId="91" xfId="357" applyFont="1" applyFill="1" applyBorder="1" applyAlignment="1"/>
    <xf numFmtId="43" fontId="12" fillId="0" borderId="29" xfId="357" applyFont="1" applyFill="1" applyBorder="1" applyAlignment="1">
      <alignment horizontal="right"/>
    </xf>
    <xf numFmtId="43" fontId="12" fillId="0" borderId="29" xfId="357" applyFont="1" applyFill="1" applyBorder="1" applyAlignment="1" applyProtection="1">
      <alignment horizontal="right"/>
    </xf>
    <xf numFmtId="43" fontId="12" fillId="0" borderId="30" xfId="357" applyFont="1" applyFill="1" applyBorder="1" applyAlignment="1" applyProtection="1">
      <alignment horizontal="right"/>
    </xf>
    <xf numFmtId="165" fontId="8" fillId="0" borderId="91" xfId="357" applyNumberFormat="1" applyFont="1" applyFill="1" applyBorder="1" applyAlignment="1">
      <alignment horizontal="left"/>
    </xf>
    <xf numFmtId="43" fontId="12" fillId="0" borderId="91" xfId="357" applyFont="1" applyFill="1" applyBorder="1" applyAlignment="1"/>
    <xf numFmtId="43" fontId="0" fillId="0" borderId="91" xfId="357" applyFont="1" applyFill="1" applyBorder="1" applyAlignment="1">
      <alignment horizontal="right"/>
    </xf>
    <xf numFmtId="43" fontId="8" fillId="0" borderId="91" xfId="357" quotePrefix="1" applyFont="1" applyFill="1" applyBorder="1" applyAlignment="1"/>
    <xf numFmtId="43" fontId="41" fillId="9" borderId="91" xfId="357" applyFont="1" applyFill="1" applyBorder="1" applyAlignment="1"/>
    <xf numFmtId="43" fontId="8" fillId="0" borderId="91" xfId="357" applyFont="1" applyBorder="1" applyAlignment="1"/>
    <xf numFmtId="43" fontId="24" fillId="4" borderId="92" xfId="357" applyFont="1" applyFill="1" applyBorder="1" applyAlignment="1"/>
    <xf numFmtId="43" fontId="14" fillId="2" borderId="0" xfId="357" applyFont="1" applyFill="1" applyBorder="1" applyAlignment="1"/>
    <xf numFmtId="43" fontId="41" fillId="2" borderId="0" xfId="357" applyFont="1" applyFill="1" applyBorder="1" applyAlignment="1"/>
    <xf numFmtId="43" fontId="8" fillId="2" borderId="0" xfId="357" applyFont="1" applyFill="1" applyBorder="1" applyAlignment="1"/>
    <xf numFmtId="43" fontId="12" fillId="0" borderId="30" xfId="357" applyFont="1" applyFill="1" applyBorder="1" applyAlignment="1">
      <alignment horizontal="right"/>
    </xf>
    <xf numFmtId="165" fontId="8" fillId="0" borderId="91" xfId="357" applyNumberFormat="1" applyFont="1" applyFill="1" applyBorder="1" applyAlignment="1"/>
    <xf numFmtId="43" fontId="14" fillId="0" borderId="91" xfId="357" applyFont="1" applyFill="1" applyBorder="1" applyAlignment="1">
      <alignment horizontal="right"/>
    </xf>
    <xf numFmtId="165" fontId="8" fillId="0" borderId="91" xfId="357" quotePrefix="1" applyNumberFormat="1" applyFont="1" applyFill="1" applyBorder="1" applyAlignment="1"/>
    <xf numFmtId="49" fontId="51" fillId="2" borderId="27" xfId="1" applyNumberFormat="1" applyFont="1" applyFill="1" applyBorder="1" applyAlignment="1" applyProtection="1">
      <alignment horizontal="right" vertical="center"/>
      <protection hidden="1"/>
    </xf>
    <xf numFmtId="170" fontId="51" fillId="2" borderId="79" xfId="1" applyNumberFormat="1" applyFont="1" applyFill="1" applyBorder="1" applyAlignment="1" applyProtection="1">
      <alignment horizontal="right" vertical="center"/>
      <protection hidden="1"/>
    </xf>
    <xf numFmtId="49" fontId="51" fillId="2" borderId="82" xfId="1" applyNumberFormat="1" applyFont="1" applyFill="1" applyBorder="1" applyAlignment="1" applyProtection="1">
      <alignment horizontal="right" vertical="center"/>
      <protection hidden="1"/>
    </xf>
    <xf numFmtId="170" fontId="51" fillId="2" borderId="83" xfId="1" applyNumberFormat="1" applyFont="1" applyFill="1" applyBorder="1" applyAlignment="1" applyProtection="1">
      <alignment horizontal="right" vertical="center"/>
      <protection hidden="1"/>
    </xf>
    <xf numFmtId="0" fontId="22" fillId="11" borderId="43" xfId="0" applyFont="1" applyFill="1" applyBorder="1" applyAlignment="1">
      <alignment horizontal="center"/>
    </xf>
    <xf numFmtId="43" fontId="22" fillId="6" borderId="91" xfId="357" applyFont="1" applyFill="1" applyBorder="1" applyAlignment="1" applyProtection="1">
      <alignment horizontal="center"/>
    </xf>
    <xf numFmtId="43" fontId="22" fillId="6" borderId="91" xfId="357" applyFont="1" applyFill="1" applyBorder="1" applyAlignment="1" applyProtection="1">
      <alignment horizontal="center"/>
      <protection locked="0"/>
    </xf>
    <xf numFmtId="2" fontId="22" fillId="6" borderId="23" xfId="0" applyNumberFormat="1" applyFont="1" applyFill="1" applyBorder="1" applyAlignment="1" applyProtection="1">
      <alignment horizontal="center" vertical="center"/>
      <protection locked="0"/>
    </xf>
    <xf numFmtId="169" fontId="8" fillId="0" borderId="91" xfId="357" applyNumberFormat="1" applyFont="1" applyBorder="1" applyAlignment="1">
      <alignment horizontal="right"/>
    </xf>
    <xf numFmtId="43" fontId="8" fillId="0" borderId="91" xfId="357" applyFont="1" applyBorder="1" applyAlignment="1">
      <alignment horizontal="right"/>
    </xf>
    <xf numFmtId="44" fontId="27" fillId="13" borderId="3" xfId="0" applyNumberFormat="1" applyFont="1" applyFill="1" applyBorder="1" applyAlignment="1" applyProtection="1">
      <alignment horizontal="left" vertical="center"/>
      <protection hidden="1"/>
    </xf>
    <xf numFmtId="44" fontId="27" fillId="13" borderId="4" xfId="0" applyNumberFormat="1" applyFont="1" applyFill="1" applyBorder="1" applyAlignment="1" applyProtection="1">
      <alignment horizontal="left" vertical="center"/>
      <protection hidden="1"/>
    </xf>
    <xf numFmtId="44" fontId="27" fillId="14" borderId="55" xfId="0" applyNumberFormat="1" applyFont="1" applyFill="1" applyBorder="1" applyAlignment="1" applyProtection="1">
      <alignment horizontal="left" vertical="center"/>
      <protection hidden="1"/>
    </xf>
    <xf numFmtId="44" fontId="27" fillId="8" borderId="56" xfId="0" applyNumberFormat="1" applyFont="1" applyFill="1" applyBorder="1" applyAlignment="1" applyProtection="1">
      <alignment horizontal="left" vertical="center"/>
      <protection hidden="1"/>
    </xf>
    <xf numFmtId="44" fontId="39" fillId="6" borderId="27" xfId="0" applyNumberFormat="1" applyFont="1" applyFill="1" applyBorder="1" applyAlignment="1" applyProtection="1">
      <alignment horizontal="left" vertical="center"/>
      <protection hidden="1"/>
    </xf>
    <xf numFmtId="44" fontId="29" fillId="8" borderId="56" xfId="0" applyNumberFormat="1" applyFont="1" applyFill="1" applyBorder="1" applyAlignment="1" applyProtection="1">
      <alignment vertical="center"/>
      <protection hidden="1"/>
    </xf>
    <xf numFmtId="43" fontId="39" fillId="6" borderId="38" xfId="357" applyFont="1" applyFill="1" applyBorder="1" applyAlignment="1" applyProtection="1">
      <alignment horizontal="right" vertical="center"/>
      <protection hidden="1"/>
    </xf>
    <xf numFmtId="0" fontId="23" fillId="13" borderId="42" xfId="0" applyFont="1" applyFill="1" applyBorder="1" applyAlignment="1" applyProtection="1">
      <alignment horizontal="left" vertical="center"/>
      <protection hidden="1"/>
    </xf>
    <xf numFmtId="0" fontId="23" fillId="13" borderId="43" xfId="0" applyFont="1" applyFill="1" applyBorder="1" applyAlignment="1" applyProtection="1">
      <alignment horizontal="center" vertical="center"/>
      <protection hidden="1"/>
    </xf>
    <xf numFmtId="0" fontId="23" fillId="13" borderId="52" xfId="0" applyFont="1" applyFill="1" applyBorder="1" applyAlignment="1" applyProtection="1">
      <alignment horizontal="center" vertical="center"/>
      <protection hidden="1"/>
    </xf>
    <xf numFmtId="170" fontId="51" fillId="2" borderId="82" xfId="1" applyNumberFormat="1" applyFont="1" applyFill="1" applyBorder="1" applyAlignment="1" applyProtection="1">
      <alignment horizontal="right" vertical="center"/>
      <protection hidden="1"/>
    </xf>
    <xf numFmtId="44" fontId="22" fillId="6" borderId="0" xfId="1" applyFont="1" applyFill="1" applyBorder="1" applyAlignment="1" applyProtection="1">
      <alignment horizontal="right" vertical="center"/>
      <protection hidden="1"/>
    </xf>
    <xf numFmtId="43" fontId="39" fillId="6" borderId="79" xfId="357" applyFont="1" applyFill="1" applyBorder="1" applyAlignment="1" applyProtection="1">
      <alignment horizontal="right" vertical="center" wrapText="1"/>
      <protection hidden="1"/>
    </xf>
    <xf numFmtId="43" fontId="27" fillId="10" borderId="95" xfId="357" applyFont="1" applyFill="1" applyBorder="1" applyAlignment="1" applyProtection="1">
      <alignment horizontal="right" vertical="center"/>
      <protection hidden="1"/>
    </xf>
    <xf numFmtId="43" fontId="39" fillId="2" borderId="97" xfId="357" applyFont="1" applyFill="1" applyBorder="1" applyAlignment="1" applyProtection="1">
      <alignment horizontal="right" vertical="center"/>
      <protection hidden="1"/>
    </xf>
    <xf numFmtId="165" fontId="39" fillId="6" borderId="98" xfId="357" applyNumberFormat="1" applyFont="1" applyFill="1" applyBorder="1" applyAlignment="1" applyProtection="1">
      <alignment horizontal="right" vertical="center"/>
      <protection hidden="1"/>
    </xf>
    <xf numFmtId="44" fontId="27" fillId="10" borderId="95" xfId="0" applyNumberFormat="1" applyFont="1" applyFill="1" applyBorder="1" applyAlignment="1" applyProtection="1">
      <alignment horizontal="right" vertical="center"/>
      <protection hidden="1"/>
    </xf>
    <xf numFmtId="44" fontId="27" fillId="8" borderId="90" xfId="0" applyNumberFormat="1" applyFont="1" applyFill="1" applyBorder="1" applyAlignment="1" applyProtection="1">
      <alignment horizontal="right" vertical="center"/>
      <protection hidden="1"/>
    </xf>
    <xf numFmtId="44" fontId="27" fillId="8" borderId="103" xfId="0" applyNumberFormat="1" applyFont="1" applyFill="1" applyBorder="1" applyAlignment="1" applyProtection="1">
      <alignment horizontal="right" vertical="center"/>
      <protection hidden="1"/>
    </xf>
    <xf numFmtId="0" fontId="30" fillId="2" borderId="91" xfId="0" applyFont="1" applyFill="1" applyBorder="1" applyAlignment="1" applyProtection="1">
      <alignment horizontal="center" vertical="center"/>
      <protection hidden="1"/>
    </xf>
    <xf numFmtId="170" fontId="51" fillId="6" borderId="79" xfId="1" applyNumberFormat="1" applyFont="1" applyFill="1" applyBorder="1" applyAlignment="1" applyProtection="1">
      <alignment vertical="center"/>
      <protection hidden="1"/>
    </xf>
    <xf numFmtId="170" fontId="51" fillId="6" borderId="82" xfId="1" applyNumberFormat="1" applyFont="1" applyFill="1" applyBorder="1" applyAlignment="1" applyProtection="1">
      <alignment vertical="center"/>
      <protection hidden="1"/>
    </xf>
    <xf numFmtId="170" fontId="51" fillId="6" borderId="83" xfId="1" applyNumberFormat="1" applyFont="1" applyFill="1" applyBorder="1" applyAlignment="1" applyProtection="1">
      <alignment vertical="center"/>
      <protection hidden="1"/>
    </xf>
    <xf numFmtId="43" fontId="39" fillId="6" borderId="60" xfId="357" applyFont="1" applyFill="1" applyBorder="1" applyAlignment="1" applyProtection="1">
      <alignment vertical="center"/>
      <protection hidden="1"/>
    </xf>
    <xf numFmtId="43" fontId="39" fillId="6" borderId="79" xfId="357" applyFont="1" applyFill="1" applyBorder="1" applyAlignment="1" applyProtection="1">
      <alignment vertical="center"/>
      <protection hidden="1"/>
    </xf>
    <xf numFmtId="44" fontId="49" fillId="10" borderId="1" xfId="0" applyNumberFormat="1" applyFont="1" applyFill="1" applyBorder="1" applyAlignment="1" applyProtection="1">
      <alignment vertical="center"/>
      <protection hidden="1"/>
    </xf>
    <xf numFmtId="44" fontId="49" fillId="10" borderId="0" xfId="0" applyNumberFormat="1" applyFont="1" applyFill="1" applyAlignment="1" applyProtection="1">
      <alignment vertical="center"/>
      <protection hidden="1"/>
    </xf>
    <xf numFmtId="44" fontId="49" fillId="10" borderId="2" xfId="0" applyNumberFormat="1" applyFont="1" applyFill="1" applyBorder="1" applyAlignment="1" applyProtection="1">
      <alignment vertical="center"/>
      <protection hidden="1"/>
    </xf>
    <xf numFmtId="43" fontId="39" fillId="2" borderId="97" xfId="357" applyFont="1" applyFill="1" applyBorder="1" applyAlignment="1" applyProtection="1">
      <alignment vertical="center"/>
      <protection hidden="1"/>
    </xf>
    <xf numFmtId="165" fontId="39" fillId="6" borderId="106" xfId="357" applyNumberFormat="1" applyFont="1" applyFill="1" applyBorder="1" applyAlignment="1" applyProtection="1">
      <alignment vertical="center"/>
      <protection hidden="1"/>
    </xf>
    <xf numFmtId="165" fontId="39" fillId="6" borderId="107" xfId="357" applyNumberFormat="1" applyFont="1" applyFill="1" applyBorder="1" applyAlignment="1" applyProtection="1">
      <alignment vertical="center"/>
      <protection hidden="1"/>
    </xf>
    <xf numFmtId="43" fontId="39" fillId="6" borderId="61" xfId="357" applyFont="1" applyFill="1" applyBorder="1" applyAlignment="1" applyProtection="1">
      <alignment vertical="center"/>
      <protection hidden="1"/>
    </xf>
    <xf numFmtId="43" fontId="39" fillId="6" borderId="98" xfId="357" applyFont="1" applyFill="1" applyBorder="1" applyAlignment="1" applyProtection="1">
      <alignment vertical="center"/>
      <protection hidden="1"/>
    </xf>
    <xf numFmtId="43" fontId="39" fillId="6" borderId="85" xfId="357" applyFont="1" applyFill="1" applyBorder="1" applyAlignment="1" applyProtection="1">
      <alignment vertical="center"/>
      <protection hidden="1"/>
    </xf>
    <xf numFmtId="44" fontId="49" fillId="8" borderId="3" xfId="0" applyNumberFormat="1" applyFont="1" applyFill="1" applyBorder="1" applyAlignment="1" applyProtection="1">
      <alignment vertical="center"/>
      <protection hidden="1"/>
    </xf>
    <xf numFmtId="44" fontId="49" fillId="8" borderId="4" xfId="0" applyNumberFormat="1" applyFont="1" applyFill="1" applyBorder="1" applyAlignment="1" applyProtection="1">
      <alignment vertical="center"/>
      <protection hidden="1"/>
    </xf>
    <xf numFmtId="44" fontId="49" fillId="8" borderId="5" xfId="0" applyNumberFormat="1" applyFont="1" applyFill="1" applyBorder="1" applyAlignment="1" applyProtection="1">
      <alignment vertical="center"/>
      <protection hidden="1"/>
    </xf>
    <xf numFmtId="165" fontId="39" fillId="6" borderId="98" xfId="357" applyNumberFormat="1" applyFont="1" applyFill="1" applyBorder="1" applyAlignment="1" applyProtection="1">
      <alignment vertical="center"/>
      <protection hidden="1"/>
    </xf>
    <xf numFmtId="44" fontId="49" fillId="14" borderId="86" xfId="0" applyNumberFormat="1" applyFont="1" applyFill="1" applyBorder="1" applyAlignment="1" applyProtection="1">
      <alignment vertical="center"/>
      <protection hidden="1"/>
    </xf>
    <xf numFmtId="44" fontId="49" fillId="8" borderId="87" xfId="0" applyNumberFormat="1" applyFont="1" applyFill="1" applyBorder="1" applyAlignment="1" applyProtection="1">
      <alignment vertical="center"/>
      <protection hidden="1"/>
    </xf>
    <xf numFmtId="44" fontId="49" fillId="8" borderId="89" xfId="0" applyNumberFormat="1" applyFont="1" applyFill="1" applyBorder="1" applyAlignment="1" applyProtection="1">
      <alignment vertical="center"/>
      <protection hidden="1"/>
    </xf>
    <xf numFmtId="44" fontId="49" fillId="8" borderId="90" xfId="0" applyNumberFormat="1" applyFont="1" applyFill="1" applyBorder="1" applyAlignment="1" applyProtection="1">
      <alignment vertical="center"/>
      <protection hidden="1"/>
    </xf>
    <xf numFmtId="0" fontId="38" fillId="13" borderId="42" xfId="0" applyFont="1" applyFill="1" applyBorder="1" applyAlignment="1" applyProtection="1">
      <alignment horizontal="left" vertical="center"/>
      <protection hidden="1"/>
    </xf>
    <xf numFmtId="0" fontId="38" fillId="13" borderId="43" xfId="0" applyFont="1" applyFill="1" applyBorder="1" applyAlignment="1" applyProtection="1">
      <alignment horizontal="center" vertical="center"/>
      <protection hidden="1"/>
    </xf>
    <xf numFmtId="0" fontId="38" fillId="13" borderId="52" xfId="0" applyFont="1" applyFill="1" applyBorder="1" applyAlignment="1" applyProtection="1">
      <alignment horizontal="center" vertical="center"/>
      <protection hidden="1"/>
    </xf>
    <xf numFmtId="170" fontId="52" fillId="2" borderId="79" xfId="1" applyNumberFormat="1" applyFont="1" applyFill="1" applyBorder="1" applyAlignment="1" applyProtection="1">
      <alignment vertical="center"/>
      <protection hidden="1"/>
    </xf>
    <xf numFmtId="170" fontId="52" fillId="2" borderId="82" xfId="1" applyNumberFormat="1" applyFont="1" applyFill="1" applyBorder="1" applyAlignment="1" applyProtection="1">
      <alignment vertical="center"/>
      <protection hidden="1"/>
    </xf>
    <xf numFmtId="170" fontId="52" fillId="2" borderId="83" xfId="1" applyNumberFormat="1" applyFont="1" applyFill="1" applyBorder="1" applyAlignment="1" applyProtection="1">
      <alignment vertical="center"/>
      <protection hidden="1"/>
    </xf>
    <xf numFmtId="43" fontId="31" fillId="6" borderId="79" xfId="357" applyFont="1" applyFill="1" applyBorder="1" applyAlignment="1" applyProtection="1">
      <alignment vertical="center"/>
      <protection hidden="1"/>
    </xf>
    <xf numFmtId="44" fontId="29" fillId="10" borderId="1" xfId="0" applyNumberFormat="1" applyFont="1" applyFill="1" applyBorder="1" applyAlignment="1" applyProtection="1">
      <alignment vertical="center"/>
      <protection hidden="1"/>
    </xf>
    <xf numFmtId="44" fontId="29" fillId="10" borderId="0" xfId="0" applyNumberFormat="1" applyFont="1" applyFill="1" applyAlignment="1" applyProtection="1">
      <alignment vertical="center"/>
      <protection hidden="1"/>
    </xf>
    <xf numFmtId="44" fontId="29" fillId="10" borderId="2" xfId="0" applyNumberFormat="1" applyFont="1" applyFill="1" applyBorder="1" applyAlignment="1" applyProtection="1">
      <alignment vertical="center"/>
      <protection hidden="1"/>
    </xf>
    <xf numFmtId="43" fontId="31" fillId="2" borderId="97" xfId="357" applyFont="1" applyFill="1" applyBorder="1" applyAlignment="1" applyProtection="1">
      <alignment vertical="center"/>
      <protection hidden="1"/>
    </xf>
    <xf numFmtId="165" fontId="31" fillId="6" borderId="98" xfId="357" applyNumberFormat="1" applyFont="1" applyFill="1" applyBorder="1" applyAlignment="1" applyProtection="1">
      <alignment vertical="center"/>
      <protection hidden="1"/>
    </xf>
    <xf numFmtId="43" fontId="31" fillId="6" borderId="85" xfId="357" applyFont="1" applyFill="1" applyBorder="1" applyAlignment="1" applyProtection="1">
      <alignment vertical="center"/>
      <protection hidden="1"/>
    </xf>
    <xf numFmtId="44" fontId="29" fillId="8" borderId="4" xfId="0" applyNumberFormat="1" applyFont="1" applyFill="1" applyBorder="1" applyAlignment="1" applyProtection="1">
      <alignment vertical="center"/>
      <protection hidden="1"/>
    </xf>
    <xf numFmtId="44" fontId="29" fillId="8" borderId="5" xfId="0" applyNumberFormat="1" applyFont="1" applyFill="1" applyBorder="1" applyAlignment="1" applyProtection="1">
      <alignment vertical="center"/>
      <protection hidden="1"/>
    </xf>
    <xf numFmtId="44" fontId="29" fillId="8" borderId="87" xfId="0" applyNumberFormat="1" applyFont="1" applyFill="1" applyBorder="1" applyAlignment="1" applyProtection="1">
      <alignment vertical="center"/>
      <protection hidden="1"/>
    </xf>
    <xf numFmtId="44" fontId="29" fillId="8" borderId="90" xfId="0" applyNumberFormat="1" applyFont="1" applyFill="1" applyBorder="1" applyAlignment="1" applyProtection="1">
      <alignment vertical="center"/>
      <protection hidden="1"/>
    </xf>
    <xf numFmtId="0" fontId="23" fillId="13" borderId="1" xfId="0" applyFont="1" applyFill="1" applyBorder="1" applyAlignment="1" applyProtection="1">
      <alignment horizontal="left" vertical="center"/>
      <protection hidden="1"/>
    </xf>
    <xf numFmtId="0" fontId="23" fillId="13" borderId="2" xfId="0" applyFont="1" applyFill="1" applyBorder="1" applyAlignment="1" applyProtection="1">
      <alignment horizontal="center" vertical="center"/>
      <protection hidden="1"/>
    </xf>
    <xf numFmtId="44" fontId="22" fillId="2" borderId="111" xfId="1" applyFont="1" applyFill="1" applyBorder="1" applyAlignment="1" applyProtection="1">
      <alignment vertical="center"/>
      <protection hidden="1"/>
    </xf>
    <xf numFmtId="170" fontId="51" fillId="2" borderId="79" xfId="1" applyNumberFormat="1" applyFont="1" applyFill="1" applyBorder="1" applyAlignment="1" applyProtection="1">
      <alignment vertical="center"/>
      <protection hidden="1"/>
    </xf>
    <xf numFmtId="166" fontId="39" fillId="6" borderId="114" xfId="0" applyNumberFormat="1" applyFont="1" applyFill="1" applyBorder="1" applyAlignment="1" applyProtection="1">
      <alignment vertical="center"/>
      <protection hidden="1"/>
    </xf>
    <xf numFmtId="44" fontId="39" fillId="6" borderId="114" xfId="0" applyNumberFormat="1" applyFont="1" applyFill="1" applyBorder="1" applyAlignment="1" applyProtection="1">
      <alignment vertical="center"/>
      <protection hidden="1"/>
    </xf>
    <xf numFmtId="44" fontId="27" fillId="13" borderId="3" xfId="0" applyNumberFormat="1" applyFont="1" applyFill="1" applyBorder="1" applyAlignment="1" applyProtection="1">
      <alignment horizontal="left" vertical="center" wrapText="1"/>
      <protection hidden="1"/>
    </xf>
    <xf numFmtId="44" fontId="27" fillId="13" borderId="4" xfId="0" applyNumberFormat="1" applyFont="1" applyFill="1" applyBorder="1" applyAlignment="1" applyProtection="1">
      <alignment vertical="center"/>
      <protection hidden="1"/>
    </xf>
    <xf numFmtId="44" fontId="27" fillId="13" borderId="5" xfId="0" applyNumberFormat="1" applyFont="1" applyFill="1" applyBorder="1" applyAlignment="1" applyProtection="1">
      <alignment vertical="center"/>
      <protection hidden="1"/>
    </xf>
    <xf numFmtId="44" fontId="22" fillId="2" borderId="117" xfId="1" applyFont="1" applyFill="1" applyBorder="1" applyAlignment="1" applyProtection="1">
      <alignment vertical="center"/>
      <protection hidden="1"/>
    </xf>
    <xf numFmtId="44" fontId="39" fillId="6" borderId="119" xfId="0" applyNumberFormat="1" applyFont="1" applyFill="1" applyBorder="1" applyAlignment="1" applyProtection="1">
      <alignment vertical="center"/>
      <protection hidden="1"/>
    </xf>
    <xf numFmtId="44" fontId="39" fillId="6" borderId="120" xfId="0" applyNumberFormat="1" applyFont="1" applyFill="1" applyBorder="1" applyAlignment="1" applyProtection="1">
      <alignment vertical="center"/>
      <protection hidden="1"/>
    </xf>
    <xf numFmtId="0" fontId="0" fillId="0" borderId="121" xfId="0" applyBorder="1"/>
    <xf numFmtId="0" fontId="14" fillId="2" borderId="121" xfId="0" applyFont="1" applyFill="1" applyBorder="1" applyAlignment="1">
      <alignment vertical="center"/>
    </xf>
    <xf numFmtId="170" fontId="51" fillId="6" borderId="60" xfId="1" applyNumberFormat="1" applyFont="1" applyFill="1" applyBorder="1" applyAlignment="1" applyProtection="1">
      <alignment vertical="center"/>
      <protection hidden="1"/>
    </xf>
    <xf numFmtId="0" fontId="48" fillId="13" borderId="6" xfId="0" applyFont="1" applyFill="1" applyBorder="1" applyAlignment="1" applyProtection="1">
      <alignment horizontal="center" vertical="center"/>
      <protection hidden="1"/>
    </xf>
    <xf numFmtId="0" fontId="48" fillId="13" borderId="50" xfId="0" applyFont="1" applyFill="1" applyBorder="1" applyAlignment="1" applyProtection="1">
      <alignment horizontal="center" vertical="center"/>
      <protection hidden="1"/>
    </xf>
    <xf numFmtId="0" fontId="48" fillId="13" borderId="7" xfId="0" applyFont="1" applyFill="1" applyBorder="1" applyAlignment="1" applyProtection="1">
      <alignment horizontal="center" vertical="center"/>
      <protection hidden="1"/>
    </xf>
    <xf numFmtId="170" fontId="51" fillId="6" borderId="33" xfId="1" applyNumberFormat="1" applyFont="1" applyFill="1" applyBorder="1" applyAlignment="1" applyProtection="1">
      <alignment vertical="center"/>
      <protection hidden="1"/>
    </xf>
    <xf numFmtId="170" fontId="51" fillId="6" borderId="122" xfId="1" applyNumberFormat="1" applyFont="1" applyFill="1" applyBorder="1" applyAlignment="1" applyProtection="1">
      <alignment vertical="center"/>
      <protection hidden="1"/>
    </xf>
    <xf numFmtId="170" fontId="51" fillId="6" borderId="91" xfId="1" applyNumberFormat="1" applyFont="1" applyFill="1" applyBorder="1" applyAlignment="1" applyProtection="1">
      <alignment vertical="center"/>
      <protection hidden="1"/>
    </xf>
    <xf numFmtId="43" fontId="39" fillId="6" borderId="2" xfId="357" applyFont="1" applyFill="1" applyBorder="1" applyAlignment="1" applyProtection="1">
      <alignment vertical="center"/>
      <protection hidden="1"/>
    </xf>
    <xf numFmtId="43" fontId="39" fillId="2" borderId="2" xfId="357" applyFont="1" applyFill="1" applyBorder="1" applyAlignment="1" applyProtection="1">
      <alignment vertical="center"/>
      <protection hidden="1"/>
    </xf>
    <xf numFmtId="0" fontId="27" fillId="7" borderId="17" xfId="0" applyFont="1" applyFill="1" applyBorder="1"/>
    <xf numFmtId="0" fontId="27" fillId="7" borderId="25" xfId="0" applyFont="1" applyFill="1" applyBorder="1" applyAlignment="1" applyProtection="1">
      <alignment horizontal="center"/>
      <protection locked="0"/>
    </xf>
    <xf numFmtId="0" fontId="22" fillId="6" borderId="123" xfId="0" applyFont="1" applyFill="1" applyBorder="1" applyAlignment="1">
      <alignment horizontal="center"/>
    </xf>
    <xf numFmtId="0" fontId="22" fillId="6" borderId="124" xfId="0" applyFont="1" applyFill="1" applyBorder="1" applyAlignment="1">
      <alignment horizontal="center"/>
    </xf>
    <xf numFmtId="0" fontId="22" fillId="9" borderId="0" xfId="0" applyFont="1" applyFill="1"/>
    <xf numFmtId="165" fontId="22" fillId="6" borderId="132" xfId="357" applyNumberFormat="1" applyFont="1" applyFill="1" applyBorder="1" applyAlignment="1" applyProtection="1">
      <protection locked="0"/>
    </xf>
    <xf numFmtId="0" fontId="22" fillId="6" borderId="126" xfId="0" applyFont="1" applyFill="1" applyBorder="1"/>
    <xf numFmtId="0" fontId="22" fillId="0" borderId="126" xfId="0" applyFont="1" applyBorder="1"/>
    <xf numFmtId="0" fontId="29" fillId="9" borderId="0" xfId="0" applyFont="1" applyFill="1" applyAlignment="1" applyProtection="1">
      <alignment horizontal="center" vertical="center"/>
      <protection hidden="1"/>
    </xf>
    <xf numFmtId="43" fontId="31" fillId="6" borderId="0" xfId="357" applyFont="1" applyFill="1" applyBorder="1" applyAlignment="1" applyProtection="1">
      <alignment vertical="center"/>
      <protection hidden="1"/>
    </xf>
    <xf numFmtId="43" fontId="31" fillId="2" borderId="0" xfId="357" applyFont="1" applyFill="1" applyBorder="1" applyAlignment="1" applyProtection="1">
      <alignment vertical="center"/>
      <protection hidden="1"/>
    </xf>
    <xf numFmtId="0" fontId="26" fillId="2" borderId="133" xfId="0" applyFont="1" applyFill="1" applyBorder="1" applyAlignment="1" applyProtection="1">
      <alignment vertical="center"/>
      <protection hidden="1"/>
    </xf>
    <xf numFmtId="170" fontId="52" fillId="2" borderId="98" xfId="1" applyNumberFormat="1" applyFont="1" applyFill="1" applyBorder="1" applyAlignment="1" applyProtection="1">
      <alignment vertical="center"/>
      <protection hidden="1"/>
    </xf>
    <xf numFmtId="0" fontId="38" fillId="13" borderId="91" xfId="0" applyFont="1" applyFill="1" applyBorder="1" applyAlignment="1" applyProtection="1">
      <alignment horizontal="center" vertical="center"/>
      <protection hidden="1"/>
    </xf>
    <xf numFmtId="165" fontId="8" fillId="16" borderId="91" xfId="357" applyNumberFormat="1" applyFont="1" applyFill="1" applyBorder="1" applyAlignment="1"/>
    <xf numFmtId="43" fontId="8" fillId="16" borderId="91" xfId="357" quotePrefix="1" applyFont="1" applyFill="1" applyBorder="1" applyAlignment="1"/>
    <xf numFmtId="43" fontId="14" fillId="16" borderId="91" xfId="357" applyFont="1" applyFill="1" applyBorder="1" applyAlignment="1">
      <alignment horizontal="right"/>
    </xf>
    <xf numFmtId="43" fontId="8" fillId="16" borderId="0" xfId="357" applyFont="1" applyFill="1" applyAlignment="1"/>
    <xf numFmtId="43" fontId="14" fillId="16" borderId="91" xfId="357" applyFont="1" applyFill="1" applyBorder="1" applyAlignment="1"/>
    <xf numFmtId="43" fontId="8" fillId="16" borderId="91" xfId="357" applyFont="1" applyFill="1" applyBorder="1" applyAlignment="1"/>
    <xf numFmtId="9" fontId="22" fillId="6" borderId="49" xfId="1158" applyFont="1" applyFill="1" applyBorder="1" applyAlignment="1" applyProtection="1">
      <protection locked="0"/>
    </xf>
    <xf numFmtId="43" fontId="22" fillId="6" borderId="49" xfId="357" applyFont="1" applyFill="1" applyBorder="1" applyAlignment="1" applyProtection="1">
      <protection locked="0"/>
    </xf>
    <xf numFmtId="1" fontId="22" fillId="6" borderId="0" xfId="0" applyNumberFormat="1" applyFont="1" applyFill="1" applyAlignment="1" applyProtection="1">
      <alignment horizontal="center" vertical="center"/>
      <protection locked="0"/>
    </xf>
    <xf numFmtId="43" fontId="22" fillId="6" borderId="0" xfId="0" applyNumberFormat="1" applyFont="1" applyFill="1" applyProtection="1">
      <protection locked="0"/>
    </xf>
    <xf numFmtId="0" fontId="27" fillId="7" borderId="0" xfId="0" applyFont="1" applyFill="1"/>
    <xf numFmtId="0" fontId="27" fillId="7" borderId="0" xfId="0" applyFont="1" applyFill="1" applyAlignment="1" applyProtection="1">
      <alignment horizontal="center"/>
      <protection locked="0"/>
    </xf>
    <xf numFmtId="0" fontId="22" fillId="6" borderId="16" xfId="0" applyFont="1" applyFill="1" applyBorder="1" applyAlignment="1">
      <alignment vertical="center"/>
    </xf>
    <xf numFmtId="0" fontId="22" fillId="6" borderId="17" xfId="0" applyFont="1" applyFill="1" applyBorder="1" applyAlignment="1">
      <alignment vertical="center"/>
    </xf>
    <xf numFmtId="0" fontId="27" fillId="8" borderId="4" xfId="0" applyFont="1" applyFill="1" applyBorder="1"/>
    <xf numFmtId="165" fontId="8" fillId="17" borderId="91" xfId="357" applyNumberFormat="1" applyFont="1" applyFill="1" applyBorder="1" applyAlignment="1"/>
    <xf numFmtId="43" fontId="8" fillId="17" borderId="91" xfId="357" quotePrefix="1" applyFont="1" applyFill="1" applyBorder="1" applyAlignment="1"/>
    <xf numFmtId="43" fontId="14" fillId="17" borderId="91" xfId="357" applyFont="1" applyFill="1" applyBorder="1" applyAlignment="1">
      <alignment horizontal="right"/>
    </xf>
    <xf numFmtId="43" fontId="8" fillId="17" borderId="0" xfId="357" applyFont="1" applyFill="1" applyAlignment="1"/>
    <xf numFmtId="43" fontId="14" fillId="17" borderId="91" xfId="357" applyFont="1" applyFill="1" applyBorder="1" applyAlignment="1"/>
    <xf numFmtId="43" fontId="8" fillId="17" borderId="91" xfId="357" applyFont="1" applyFill="1" applyBorder="1" applyAlignment="1"/>
    <xf numFmtId="10" fontId="22" fillId="6" borderId="49" xfId="1158" applyNumberFormat="1" applyFont="1" applyFill="1" applyBorder="1" applyAlignment="1" applyProtection="1">
      <protection locked="0"/>
    </xf>
    <xf numFmtId="9" fontId="22" fillId="6" borderId="0" xfId="0" applyNumberFormat="1" applyFont="1" applyFill="1"/>
    <xf numFmtId="171" fontId="22" fillId="6" borderId="0" xfId="0" applyNumberFormat="1" applyFont="1" applyFill="1"/>
    <xf numFmtId="0" fontId="57" fillId="6" borderId="0" xfId="0" applyFont="1" applyFill="1" applyAlignment="1" applyProtection="1">
      <alignment vertical="center"/>
      <protection hidden="1"/>
    </xf>
    <xf numFmtId="0" fontId="57" fillId="6" borderId="0" xfId="0" applyFont="1" applyFill="1" applyAlignment="1">
      <alignment vertical="center"/>
    </xf>
    <xf numFmtId="0" fontId="22" fillId="6" borderId="50" xfId="0" applyFont="1" applyFill="1" applyBorder="1" applyAlignment="1">
      <alignment horizontal="center"/>
    </xf>
    <xf numFmtId="43" fontId="8" fillId="4" borderId="50" xfId="357" applyFont="1" applyFill="1" applyBorder="1" applyAlignment="1"/>
    <xf numFmtId="0" fontId="22" fillId="6" borderId="6" xfId="0" applyFont="1" applyFill="1" applyBorder="1" applyAlignment="1">
      <alignment horizontal="left" indent="1"/>
    </xf>
    <xf numFmtId="0" fontId="22" fillId="6" borderId="50" xfId="0" applyFont="1" applyFill="1" applyBorder="1" applyAlignment="1">
      <alignment horizontal="left" indent="1"/>
    </xf>
    <xf numFmtId="0" fontId="22" fillId="6" borderId="7" xfId="0" applyFont="1" applyFill="1" applyBorder="1" applyAlignment="1">
      <alignment horizontal="left" indent="1"/>
    </xf>
    <xf numFmtId="0" fontId="27" fillId="8" borderId="4" xfId="0" applyFont="1" applyFill="1" applyBorder="1" applyAlignment="1">
      <alignment horizontal="left"/>
    </xf>
    <xf numFmtId="0" fontId="44" fillId="0" borderId="76" xfId="0" applyFont="1" applyBorder="1" applyAlignment="1">
      <alignment horizontal="left" vertical="center" wrapText="1"/>
    </xf>
    <xf numFmtId="0" fontId="44" fillId="0" borderId="77" xfId="0" applyFont="1" applyBorder="1" applyAlignment="1">
      <alignment horizontal="left" vertical="center" wrapText="1"/>
    </xf>
    <xf numFmtId="0" fontId="44" fillId="0" borderId="0" xfId="0" applyFont="1" applyAlignment="1">
      <alignment horizontal="left" vertical="center" wrapText="1"/>
    </xf>
    <xf numFmtId="0" fontId="44" fillId="0" borderId="39" xfId="0" applyFont="1" applyBorder="1" applyAlignment="1">
      <alignment horizontal="left" vertical="center" wrapText="1"/>
    </xf>
    <xf numFmtId="0" fontId="44" fillId="0" borderId="21" xfId="0" applyFont="1" applyBorder="1" applyAlignment="1">
      <alignment horizontal="left" vertical="center" wrapText="1"/>
    </xf>
    <xf numFmtId="0" fontId="44" fillId="0" borderId="22" xfId="0" applyFont="1" applyBorder="1" applyAlignment="1">
      <alignment horizontal="left" vertical="center" wrapText="1"/>
    </xf>
    <xf numFmtId="0" fontId="27" fillId="7" borderId="6" xfId="0" applyFont="1" applyFill="1" applyBorder="1" applyAlignment="1">
      <alignment horizontal="center"/>
    </xf>
    <xf numFmtId="0" fontId="27" fillId="7" borderId="50" xfId="0" applyFont="1" applyFill="1" applyBorder="1" applyAlignment="1">
      <alignment horizontal="center"/>
    </xf>
    <xf numFmtId="0" fontId="27" fillId="7" borderId="7" xfId="0" applyFont="1" applyFill="1" applyBorder="1" applyAlignment="1">
      <alignment horizontal="center"/>
    </xf>
    <xf numFmtId="0" fontId="10" fillId="5" borderId="11" xfId="0" applyFont="1" applyFill="1" applyBorder="1" applyProtection="1">
      <protection locked="0"/>
    </xf>
    <xf numFmtId="0" fontId="10" fillId="5" borderId="13" xfId="0" applyFont="1" applyFill="1" applyBorder="1" applyProtection="1">
      <protection locked="0"/>
    </xf>
    <xf numFmtId="0" fontId="27" fillId="10" borderId="14" xfId="0" applyFont="1" applyFill="1" applyBorder="1" applyAlignment="1">
      <alignment horizontal="center"/>
    </xf>
    <xf numFmtId="0" fontId="27" fillId="10" borderId="4" xfId="0" applyFont="1" applyFill="1" applyBorder="1" applyAlignment="1">
      <alignment horizontal="center"/>
    </xf>
    <xf numFmtId="0" fontId="10" fillId="6" borderId="0" xfId="0" applyFont="1" applyFill="1"/>
    <xf numFmtId="0" fontId="22" fillId="6" borderId="16" xfId="0" applyFont="1" applyFill="1" applyBorder="1" applyAlignment="1">
      <alignment horizontal="center" vertical="center"/>
    </xf>
    <xf numFmtId="0" fontId="22" fillId="6" borderId="17" xfId="0" applyFont="1" applyFill="1" applyBorder="1" applyAlignment="1">
      <alignment horizontal="center" vertical="center"/>
    </xf>
    <xf numFmtId="0" fontId="27" fillId="8" borderId="0" xfId="0" applyFont="1" applyFill="1" applyAlignment="1">
      <alignment horizontal="left"/>
    </xf>
    <xf numFmtId="0" fontId="25" fillId="0" borderId="0" xfId="0" applyFont="1" applyAlignment="1" applyProtection="1">
      <alignment horizontal="center"/>
      <protection hidden="1"/>
    </xf>
    <xf numFmtId="0" fontId="22" fillId="0" borderId="11" xfId="0" applyFont="1" applyBorder="1" applyAlignment="1">
      <alignment horizontal="left"/>
    </xf>
    <xf numFmtId="0" fontId="26" fillId="6" borderId="0" xfId="0" applyFont="1" applyFill="1" applyAlignment="1">
      <alignment horizontal="right"/>
    </xf>
    <xf numFmtId="0" fontId="27" fillId="0" borderId="0" xfId="0" applyFont="1" applyAlignment="1" applyProtection="1">
      <alignment horizontal="left" vertical="center"/>
      <protection locked="0"/>
    </xf>
    <xf numFmtId="0" fontId="22" fillId="0" borderId="16" xfId="0" applyFont="1" applyBorder="1" applyAlignment="1">
      <alignment horizontal="center" vertical="center" wrapText="1"/>
    </xf>
    <xf numFmtId="0" fontId="22" fillId="0" borderId="15" xfId="0" applyFont="1" applyBorder="1" applyAlignment="1">
      <alignment horizontal="center" vertical="center"/>
    </xf>
    <xf numFmtId="0" fontId="22" fillId="0" borderId="17" xfId="0" applyFont="1" applyBorder="1" applyAlignment="1">
      <alignment horizontal="center" vertical="center"/>
    </xf>
    <xf numFmtId="0" fontId="22" fillId="0" borderId="18" xfId="0" applyFont="1" applyBorder="1" applyAlignment="1">
      <alignment horizontal="center" vertical="center"/>
    </xf>
    <xf numFmtId="0" fontId="10" fillId="5" borderId="19" xfId="0" applyFont="1" applyFill="1" applyBorder="1" applyAlignment="1" applyProtection="1">
      <alignment horizontal="center"/>
      <protection locked="0"/>
    </xf>
    <xf numFmtId="0" fontId="10" fillId="5" borderId="20" xfId="0" applyFont="1" applyFill="1" applyBorder="1" applyAlignment="1" applyProtection="1">
      <alignment horizontal="center"/>
      <protection locked="0"/>
    </xf>
    <xf numFmtId="0" fontId="22" fillId="0" borderId="14" xfId="0" applyFont="1" applyBorder="1" applyAlignment="1">
      <alignment horizontal="center" vertical="center"/>
    </xf>
    <xf numFmtId="0" fontId="22" fillId="0" borderId="0" xfId="0" applyFont="1" applyAlignment="1">
      <alignment horizontal="center" vertical="center"/>
    </xf>
    <xf numFmtId="0" fontId="10" fillId="5" borderId="12" xfId="0" applyFont="1" applyFill="1" applyBorder="1" applyAlignment="1" applyProtection="1">
      <alignment horizontal="center"/>
      <protection locked="0"/>
    </xf>
    <xf numFmtId="0" fontId="27" fillId="8" borderId="21" xfId="0" applyFont="1" applyFill="1" applyBorder="1" applyAlignment="1">
      <alignment horizontal="left"/>
    </xf>
    <xf numFmtId="0" fontId="45" fillId="2" borderId="42" xfId="0" applyFont="1" applyFill="1" applyBorder="1" applyAlignment="1">
      <alignment horizontal="center" vertical="center" wrapText="1"/>
    </xf>
    <xf numFmtId="0" fontId="45" fillId="2" borderId="43" xfId="0" applyFont="1" applyFill="1" applyBorder="1" applyAlignment="1">
      <alignment horizontal="center" vertical="center" wrapText="1"/>
    </xf>
    <xf numFmtId="0" fontId="45" fillId="2" borderId="52" xfId="0" applyFont="1" applyFill="1" applyBorder="1" applyAlignment="1">
      <alignment horizontal="center" vertical="center" wrapText="1"/>
    </xf>
    <xf numFmtId="0" fontId="45" fillId="2" borderId="1" xfId="0" applyFont="1" applyFill="1" applyBorder="1" applyAlignment="1">
      <alignment horizontal="center" vertical="center" wrapText="1"/>
    </xf>
    <xf numFmtId="0" fontId="45" fillId="2" borderId="0" xfId="0" applyFont="1" applyFill="1" applyAlignment="1">
      <alignment horizontal="center" vertical="center" wrapText="1"/>
    </xf>
    <xf numFmtId="0" fontId="45" fillId="2" borderId="2" xfId="0" applyFont="1" applyFill="1" applyBorder="1" applyAlignment="1">
      <alignment horizontal="center" vertical="center" wrapText="1"/>
    </xf>
    <xf numFmtId="0" fontId="45" fillId="2" borderId="3" xfId="0" applyFont="1" applyFill="1" applyBorder="1" applyAlignment="1">
      <alignment horizontal="center" vertical="center" wrapText="1"/>
    </xf>
    <xf numFmtId="0" fontId="45" fillId="2" borderId="4" xfId="0" applyFont="1" applyFill="1" applyBorder="1" applyAlignment="1">
      <alignment horizontal="center" vertical="center" wrapText="1"/>
    </xf>
    <xf numFmtId="0" fontId="45" fillId="2" borderId="5" xfId="0" applyFont="1" applyFill="1" applyBorder="1" applyAlignment="1">
      <alignment horizontal="center" vertical="center" wrapText="1"/>
    </xf>
    <xf numFmtId="44" fontId="27" fillId="13" borderId="3" xfId="0" applyNumberFormat="1" applyFont="1" applyFill="1" applyBorder="1" applyAlignment="1" applyProtection="1">
      <alignment horizontal="left" vertical="center"/>
      <protection hidden="1"/>
    </xf>
    <xf numFmtId="44" fontId="27" fillId="13" borderId="4" xfId="0" applyNumberFormat="1" applyFont="1" applyFill="1" applyBorder="1" applyAlignment="1" applyProtection="1">
      <alignment horizontal="left" vertical="center"/>
      <protection hidden="1"/>
    </xf>
    <xf numFmtId="44" fontId="39" fillId="6" borderId="47" xfId="0" applyNumberFormat="1" applyFont="1" applyFill="1" applyBorder="1" applyAlignment="1" applyProtection="1">
      <alignment horizontal="left" vertical="center" wrapText="1"/>
      <protection hidden="1"/>
    </xf>
    <xf numFmtId="44" fontId="39" fillId="6" borderId="38" xfId="0" applyNumberFormat="1" applyFont="1" applyFill="1" applyBorder="1" applyAlignment="1" applyProtection="1">
      <alignment horizontal="left" vertical="center" wrapText="1"/>
      <protection hidden="1"/>
    </xf>
    <xf numFmtId="44" fontId="39" fillId="6" borderId="47" xfId="0" applyNumberFormat="1" applyFont="1" applyFill="1" applyBorder="1" applyAlignment="1" applyProtection="1">
      <alignment horizontal="left" vertical="center"/>
      <protection hidden="1"/>
    </xf>
    <xf numFmtId="44" fontId="39" fillId="6" borderId="38" xfId="0" applyNumberFormat="1" applyFont="1" applyFill="1" applyBorder="1" applyAlignment="1" applyProtection="1">
      <alignment horizontal="left" vertical="center"/>
      <protection hidden="1"/>
    </xf>
    <xf numFmtId="44" fontId="39" fillId="6" borderId="84" xfId="0" applyNumberFormat="1" applyFont="1" applyFill="1" applyBorder="1" applyAlignment="1" applyProtection="1">
      <alignment horizontal="left" vertical="center"/>
      <protection hidden="1"/>
    </xf>
    <xf numFmtId="44" fontId="39" fillId="6" borderId="54" xfId="0" applyNumberFormat="1" applyFont="1" applyFill="1" applyBorder="1" applyAlignment="1" applyProtection="1">
      <alignment horizontal="left" vertical="center"/>
      <protection hidden="1"/>
    </xf>
    <xf numFmtId="44" fontId="27" fillId="14" borderId="86" xfId="0" applyNumberFormat="1" applyFont="1" applyFill="1" applyBorder="1" applyAlignment="1" applyProtection="1">
      <alignment horizontal="left" vertical="center"/>
      <protection hidden="1"/>
    </xf>
    <xf numFmtId="44" fontId="27" fillId="14" borderId="55" xfId="0" applyNumberFormat="1" applyFont="1" applyFill="1" applyBorder="1" applyAlignment="1" applyProtection="1">
      <alignment horizontal="left" vertical="center"/>
      <protection hidden="1"/>
    </xf>
    <xf numFmtId="44" fontId="27" fillId="8" borderId="89" xfId="0" applyNumberFormat="1" applyFont="1" applyFill="1" applyBorder="1" applyAlignment="1" applyProtection="1">
      <alignment horizontal="left" vertical="center"/>
      <protection hidden="1"/>
    </xf>
    <xf numFmtId="44" fontId="27" fillId="8" borderId="56" xfId="0" applyNumberFormat="1" applyFont="1" applyFill="1" applyBorder="1" applyAlignment="1" applyProtection="1">
      <alignment horizontal="left" vertical="center"/>
      <protection hidden="1"/>
    </xf>
    <xf numFmtId="44" fontId="27" fillId="10" borderId="47" xfId="0" applyNumberFormat="1" applyFont="1" applyFill="1" applyBorder="1" applyAlignment="1" applyProtection="1">
      <alignment horizontal="left" vertical="center"/>
      <protection hidden="1"/>
    </xf>
    <xf numFmtId="44" fontId="27" fillId="10" borderId="38" xfId="0" applyNumberFormat="1" applyFont="1" applyFill="1" applyBorder="1" applyAlignment="1" applyProtection="1">
      <alignment horizontal="left" vertical="center"/>
      <protection hidden="1"/>
    </xf>
    <xf numFmtId="0" fontId="27" fillId="9" borderId="44" xfId="0" applyFont="1" applyFill="1" applyBorder="1" applyAlignment="1" applyProtection="1">
      <alignment horizontal="center" vertical="center"/>
      <protection hidden="1"/>
    </xf>
    <xf numFmtId="0" fontId="27" fillId="9" borderId="45" xfId="0" applyFont="1" applyFill="1" applyBorder="1" applyAlignment="1" applyProtection="1">
      <alignment horizontal="center" vertical="center"/>
      <protection hidden="1"/>
    </xf>
    <xf numFmtId="0" fontId="27" fillId="9" borderId="46" xfId="0" applyFont="1" applyFill="1" applyBorder="1" applyAlignment="1" applyProtection="1">
      <alignment horizontal="center" vertical="center"/>
      <protection hidden="1"/>
    </xf>
    <xf numFmtId="44" fontId="23" fillId="13" borderId="3" xfId="0" applyNumberFormat="1" applyFont="1" applyFill="1" applyBorder="1" applyAlignment="1" applyProtection="1">
      <alignment horizontal="left" vertical="center"/>
      <protection hidden="1"/>
    </xf>
    <xf numFmtId="44" fontId="23" fillId="13" borderId="4" xfId="0" applyNumberFormat="1" applyFont="1" applyFill="1" applyBorder="1" applyAlignment="1" applyProtection="1">
      <alignment horizontal="left" vertical="center"/>
      <protection hidden="1"/>
    </xf>
    <xf numFmtId="44" fontId="23" fillId="10" borderId="47" xfId="0" applyNumberFormat="1" applyFont="1" applyFill="1" applyBorder="1" applyAlignment="1" applyProtection="1">
      <alignment horizontal="left" vertical="center"/>
      <protection hidden="1"/>
    </xf>
    <xf numFmtId="44" fontId="23" fillId="10" borderId="38" xfId="0" applyNumberFormat="1" applyFont="1" applyFill="1" applyBorder="1" applyAlignment="1" applyProtection="1">
      <alignment horizontal="left" vertical="center"/>
      <protection hidden="1"/>
    </xf>
    <xf numFmtId="44" fontId="27" fillId="8" borderId="86" xfId="0" applyNumberFormat="1" applyFont="1" applyFill="1" applyBorder="1" applyAlignment="1" applyProtection="1">
      <alignment horizontal="left" vertical="center"/>
      <protection hidden="1"/>
    </xf>
    <xf numFmtId="44" fontId="27" fillId="8" borderId="55" xfId="0" applyNumberFormat="1" applyFont="1" applyFill="1" applyBorder="1" applyAlignment="1" applyProtection="1">
      <alignment horizontal="left" vertical="center"/>
      <protection hidden="1"/>
    </xf>
    <xf numFmtId="44" fontId="39" fillId="6" borderId="88" xfId="0" applyNumberFormat="1" applyFont="1" applyFill="1" applyBorder="1" applyAlignment="1" applyProtection="1">
      <alignment horizontal="left" vertical="center"/>
      <protection hidden="1"/>
    </xf>
    <xf numFmtId="44" fontId="39" fillId="6" borderId="27" xfId="0" applyNumberFormat="1" applyFont="1" applyFill="1" applyBorder="1" applyAlignment="1" applyProtection="1">
      <alignment horizontal="left" vertical="center"/>
      <protection hidden="1"/>
    </xf>
    <xf numFmtId="0" fontId="29" fillId="3" borderId="0" xfId="0" applyFont="1" applyFill="1" applyAlignment="1">
      <alignment horizontal="center" vertical="center"/>
    </xf>
    <xf numFmtId="22" fontId="44" fillId="2" borderId="58" xfId="0" applyNumberFormat="1" applyFont="1" applyFill="1" applyBorder="1" applyAlignment="1">
      <alignment horizontal="left" vertical="center"/>
    </xf>
    <xf numFmtId="0" fontId="44" fillId="2" borderId="58" xfId="0" applyFont="1" applyFill="1" applyBorder="1" applyAlignment="1">
      <alignment horizontal="left" vertical="center"/>
    </xf>
    <xf numFmtId="44" fontId="22" fillId="2" borderId="47" xfId="1" applyFont="1" applyFill="1" applyBorder="1" applyAlignment="1" applyProtection="1">
      <alignment horizontal="left" vertical="center"/>
      <protection hidden="1"/>
    </xf>
    <xf numFmtId="44" fontId="22" fillId="2" borderId="38" xfId="1" applyFont="1" applyFill="1" applyBorder="1" applyAlignment="1" applyProtection="1">
      <alignment horizontal="left" vertical="center"/>
      <protection hidden="1"/>
    </xf>
    <xf numFmtId="44" fontId="22" fillId="2" borderId="80" xfId="1" applyFont="1" applyFill="1" applyBorder="1" applyAlignment="1" applyProtection="1">
      <alignment horizontal="left" vertical="center"/>
      <protection hidden="1"/>
    </xf>
    <xf numFmtId="44" fontId="22" fillId="2" borderId="81" xfId="1" applyFont="1" applyFill="1" applyBorder="1" applyAlignment="1" applyProtection="1">
      <alignment horizontal="left" vertical="center"/>
      <protection hidden="1"/>
    </xf>
    <xf numFmtId="0" fontId="26" fillId="2" borderId="6" xfId="0" applyFont="1" applyFill="1" applyBorder="1" applyAlignment="1">
      <alignment horizontal="center" vertical="center"/>
    </xf>
    <xf numFmtId="0" fontId="26" fillId="2" borderId="50" xfId="0" applyFont="1" applyFill="1" applyBorder="1" applyAlignment="1">
      <alignment horizontal="center" vertical="center"/>
    </xf>
    <xf numFmtId="0" fontId="26" fillId="2" borderId="7" xfId="0" applyFont="1" applyFill="1" applyBorder="1" applyAlignment="1">
      <alignment horizontal="center" vertical="center"/>
    </xf>
    <xf numFmtId="0" fontId="23" fillId="3" borderId="125" xfId="0" applyFont="1" applyFill="1" applyBorder="1" applyAlignment="1">
      <alignment horizontal="center" vertical="center" wrapText="1"/>
    </xf>
    <xf numFmtId="0" fontId="55" fillId="3" borderId="125" xfId="0" applyFont="1" applyFill="1" applyBorder="1" applyAlignment="1">
      <alignment horizontal="center" vertical="center" wrapText="1"/>
    </xf>
    <xf numFmtId="0" fontId="38" fillId="2" borderId="31" xfId="0" applyFont="1" applyFill="1" applyBorder="1" applyAlignment="1">
      <alignment horizontal="center" vertical="center"/>
    </xf>
    <xf numFmtId="0" fontId="38" fillId="2" borderId="0" xfId="0" applyFont="1" applyFill="1" applyAlignment="1">
      <alignment horizontal="center" vertical="center"/>
    </xf>
    <xf numFmtId="0" fontId="42" fillId="3" borderId="0" xfId="0" applyFont="1" applyFill="1" applyAlignment="1">
      <alignment vertical="center" wrapText="1"/>
    </xf>
    <xf numFmtId="0" fontId="42" fillId="3" borderId="134" xfId="0" applyFont="1" applyFill="1" applyBorder="1" applyAlignment="1">
      <alignment vertical="center" wrapText="1"/>
    </xf>
    <xf numFmtId="0" fontId="38" fillId="3" borderId="125" xfId="0" applyFont="1" applyFill="1" applyBorder="1" applyAlignment="1">
      <alignment horizontal="center" vertical="center"/>
    </xf>
    <xf numFmtId="0" fontId="38" fillId="3" borderId="0" xfId="0" applyFont="1" applyFill="1" applyAlignment="1">
      <alignment horizontal="left" vertical="center" wrapText="1" indent="1"/>
    </xf>
    <xf numFmtId="44" fontId="27" fillId="10" borderId="94" xfId="0" applyNumberFormat="1" applyFont="1" applyFill="1" applyBorder="1" applyAlignment="1" applyProtection="1">
      <alignment vertical="center"/>
      <protection hidden="1"/>
    </xf>
    <xf numFmtId="44" fontId="27" fillId="10" borderId="61" xfId="0" applyNumberFormat="1" applyFont="1" applyFill="1" applyBorder="1" applyAlignment="1" applyProtection="1">
      <alignment vertical="center"/>
      <protection hidden="1"/>
    </xf>
    <xf numFmtId="0" fontId="30" fillId="2" borderId="36" xfId="0" applyFont="1" applyFill="1" applyBorder="1" applyAlignment="1">
      <alignment vertical="center"/>
    </xf>
    <xf numFmtId="0" fontId="30" fillId="2" borderId="37" xfId="0" applyFont="1" applyFill="1" applyBorder="1" applyAlignment="1">
      <alignment vertical="center"/>
    </xf>
    <xf numFmtId="0" fontId="30" fillId="2" borderId="38" xfId="0" applyFont="1" applyFill="1" applyBorder="1" applyAlignment="1">
      <alignment vertical="center"/>
    </xf>
    <xf numFmtId="0" fontId="26" fillId="2" borderId="0" xfId="0" applyFont="1" applyFill="1" applyAlignment="1">
      <alignment horizontal="left" vertical="center"/>
    </xf>
    <xf numFmtId="0" fontId="26" fillId="2" borderId="32" xfId="0" applyFont="1" applyFill="1" applyBorder="1" applyAlignment="1">
      <alignment horizontal="left" vertical="center"/>
    </xf>
    <xf numFmtId="44" fontId="22" fillId="2" borderId="88" xfId="1" applyFont="1" applyFill="1" applyBorder="1" applyAlignment="1" applyProtection="1">
      <alignment vertical="center"/>
      <protection hidden="1"/>
    </xf>
    <xf numFmtId="44" fontId="22" fillId="2" borderId="27" xfId="1" applyFont="1" applyFill="1" applyBorder="1" applyAlignment="1" applyProtection="1">
      <alignment vertical="center"/>
      <protection hidden="1"/>
    </xf>
    <xf numFmtId="44" fontId="22" fillId="2" borderId="93" xfId="1" applyFont="1" applyFill="1" applyBorder="1" applyAlignment="1" applyProtection="1">
      <alignment vertical="center"/>
      <protection hidden="1"/>
    </xf>
    <xf numFmtId="44" fontId="22" fillId="2" borderId="82" xfId="1" applyFont="1" applyFill="1" applyBorder="1" applyAlignment="1" applyProtection="1">
      <alignment vertical="center"/>
      <protection hidden="1"/>
    </xf>
    <xf numFmtId="0" fontId="27" fillId="9" borderId="42" xfId="0" applyFont="1" applyFill="1" applyBorder="1" applyAlignment="1" applyProtection="1">
      <alignment horizontal="center" vertical="center"/>
      <protection hidden="1"/>
    </xf>
    <xf numFmtId="0" fontId="27" fillId="9" borderId="43" xfId="0" applyFont="1" applyFill="1" applyBorder="1" applyAlignment="1" applyProtection="1">
      <alignment horizontal="center" vertical="center"/>
      <protection hidden="1"/>
    </xf>
    <xf numFmtId="0" fontId="27" fillId="9" borderId="52" xfId="0" applyFont="1" applyFill="1" applyBorder="1" applyAlignment="1" applyProtection="1">
      <alignment horizontal="center" vertical="center"/>
      <protection hidden="1"/>
    </xf>
    <xf numFmtId="44" fontId="39" fillId="6" borderId="88" xfId="0" applyNumberFormat="1" applyFont="1" applyFill="1" applyBorder="1" applyAlignment="1" applyProtection="1">
      <alignment vertical="center"/>
      <protection hidden="1"/>
    </xf>
    <xf numFmtId="44" fontId="39" fillId="6" borderId="27" xfId="0" applyNumberFormat="1" applyFont="1" applyFill="1" applyBorder="1" applyAlignment="1" applyProtection="1">
      <alignment vertical="center"/>
      <protection hidden="1"/>
    </xf>
    <xf numFmtId="44" fontId="27" fillId="8" borderId="86" xfId="0" applyNumberFormat="1" applyFont="1" applyFill="1" applyBorder="1" applyAlignment="1" applyProtection="1">
      <alignment vertical="center"/>
      <protection hidden="1"/>
    </xf>
    <xf numFmtId="44" fontId="27" fillId="8" borderId="55" xfId="0" applyNumberFormat="1" applyFont="1" applyFill="1" applyBorder="1" applyAlignment="1" applyProtection="1">
      <alignment vertical="center"/>
      <protection hidden="1"/>
    </xf>
    <xf numFmtId="44" fontId="39" fillId="6" borderId="47" xfId="0" applyNumberFormat="1" applyFont="1" applyFill="1" applyBorder="1" applyAlignment="1" applyProtection="1">
      <alignment vertical="center"/>
      <protection hidden="1"/>
    </xf>
    <xf numFmtId="44" fontId="39" fillId="6" borderId="38" xfId="0" applyNumberFormat="1" applyFont="1" applyFill="1" applyBorder="1" applyAlignment="1" applyProtection="1">
      <alignment vertical="center"/>
      <protection hidden="1"/>
    </xf>
    <xf numFmtId="44" fontId="39" fillId="2" borderId="96" xfId="0" applyNumberFormat="1" applyFont="1" applyFill="1" applyBorder="1" applyAlignment="1" applyProtection="1">
      <alignment horizontal="left" vertical="center" wrapText="1"/>
      <protection hidden="1"/>
    </xf>
    <xf numFmtId="44" fontId="39" fillId="2" borderId="66" xfId="0" applyNumberFormat="1" applyFont="1" applyFill="1" applyBorder="1" applyAlignment="1" applyProtection="1">
      <alignment horizontal="left" vertical="center" wrapText="1"/>
      <protection hidden="1"/>
    </xf>
    <xf numFmtId="44" fontId="39" fillId="6" borderId="84" xfId="0" applyNumberFormat="1" applyFont="1" applyFill="1" applyBorder="1" applyAlignment="1" applyProtection="1">
      <alignment vertical="center"/>
      <protection hidden="1"/>
    </xf>
    <xf numFmtId="44" fontId="39" fillId="6" borderId="54" xfId="0" applyNumberFormat="1" applyFont="1" applyFill="1" applyBorder="1" applyAlignment="1" applyProtection="1">
      <alignment vertical="center"/>
      <protection hidden="1"/>
    </xf>
    <xf numFmtId="44" fontId="27" fillId="8" borderId="102" xfId="0" applyNumberFormat="1" applyFont="1" applyFill="1" applyBorder="1" applyAlignment="1" applyProtection="1">
      <alignment vertical="center"/>
      <protection hidden="1"/>
    </xf>
    <xf numFmtId="44" fontId="27" fillId="8" borderId="64" xfId="0" applyNumberFormat="1" applyFont="1" applyFill="1" applyBorder="1" applyAlignment="1" applyProtection="1">
      <alignment vertical="center"/>
      <protection hidden="1"/>
    </xf>
    <xf numFmtId="44" fontId="27" fillId="8" borderId="89" xfId="0" applyNumberFormat="1" applyFont="1" applyFill="1" applyBorder="1" applyAlignment="1" applyProtection="1">
      <alignment vertical="center"/>
      <protection hidden="1"/>
    </xf>
    <xf numFmtId="44" fontId="27" fillId="8" borderId="56" xfId="0" applyNumberFormat="1" applyFont="1" applyFill="1" applyBorder="1" applyAlignment="1" applyProtection="1">
      <alignment vertical="center"/>
      <protection hidden="1"/>
    </xf>
    <xf numFmtId="44" fontId="27" fillId="14" borderId="86" xfId="0" applyNumberFormat="1" applyFont="1" applyFill="1" applyBorder="1" applyAlignment="1" applyProtection="1">
      <alignment vertical="center"/>
      <protection hidden="1"/>
    </xf>
    <xf numFmtId="44" fontId="27" fillId="14" borderId="55" xfId="0" applyNumberFormat="1" applyFont="1" applyFill="1" applyBorder="1" applyAlignment="1" applyProtection="1">
      <alignment vertical="center"/>
      <protection hidden="1"/>
    </xf>
    <xf numFmtId="44" fontId="27" fillId="10" borderId="99" xfId="0" applyNumberFormat="1" applyFont="1" applyFill="1" applyBorder="1" applyAlignment="1" applyProtection="1">
      <alignment vertical="center"/>
      <protection hidden="1"/>
    </xf>
    <xf numFmtId="44" fontId="27" fillId="10" borderId="30" xfId="0" applyNumberFormat="1" applyFont="1" applyFill="1" applyBorder="1" applyAlignment="1" applyProtection="1">
      <alignment vertical="center"/>
      <protection hidden="1"/>
    </xf>
    <xf numFmtId="44" fontId="39" fillId="2" borderId="100" xfId="0" applyNumberFormat="1" applyFont="1" applyFill="1" applyBorder="1" applyAlignment="1" applyProtection="1">
      <alignment horizontal="left" vertical="center" wrapText="1"/>
      <protection hidden="1"/>
    </xf>
    <xf numFmtId="44" fontId="39" fillId="2" borderId="65" xfId="0" applyNumberFormat="1" applyFont="1" applyFill="1" applyBorder="1" applyAlignment="1" applyProtection="1">
      <alignment horizontal="left" vertical="center" wrapText="1"/>
      <protection hidden="1"/>
    </xf>
    <xf numFmtId="44" fontId="39" fillId="6" borderId="101" xfId="0" applyNumberFormat="1" applyFont="1" applyFill="1" applyBorder="1" applyAlignment="1" applyProtection="1">
      <alignment vertical="center" wrapText="1"/>
      <protection hidden="1"/>
    </xf>
    <xf numFmtId="44" fontId="39" fillId="6" borderId="35" xfId="0" applyNumberFormat="1" applyFont="1" applyFill="1" applyBorder="1" applyAlignment="1" applyProtection="1">
      <alignment vertical="center" wrapText="1"/>
      <protection hidden="1"/>
    </xf>
    <xf numFmtId="44" fontId="27" fillId="14" borderId="86" xfId="0" applyNumberFormat="1" applyFont="1" applyFill="1" applyBorder="1" applyAlignment="1" applyProtection="1">
      <alignment vertical="center" wrapText="1"/>
      <protection hidden="1"/>
    </xf>
    <xf numFmtId="44" fontId="27" fillId="14" borderId="55" xfId="0" applyNumberFormat="1" applyFont="1" applyFill="1" applyBorder="1" applyAlignment="1" applyProtection="1">
      <alignment vertical="center" wrapText="1"/>
      <protection hidden="1"/>
    </xf>
    <xf numFmtId="44" fontId="39" fillId="6" borderId="101" xfId="0" applyNumberFormat="1" applyFont="1" applyFill="1" applyBorder="1" applyAlignment="1" applyProtection="1">
      <alignment horizontal="left" vertical="center" wrapText="1"/>
      <protection hidden="1"/>
    </xf>
    <xf numFmtId="44" fontId="39" fillId="6" borderId="35" xfId="0" applyNumberFormat="1" applyFont="1" applyFill="1" applyBorder="1" applyAlignment="1" applyProtection="1">
      <alignment horizontal="left" vertical="center" wrapText="1"/>
      <protection hidden="1"/>
    </xf>
    <xf numFmtId="44" fontId="27" fillId="13" borderId="104" xfId="0" applyNumberFormat="1" applyFont="1" applyFill="1" applyBorder="1" applyAlignment="1" applyProtection="1">
      <alignment horizontal="left" vertical="center"/>
      <protection hidden="1"/>
    </xf>
    <xf numFmtId="44" fontId="27" fillId="13" borderId="105" xfId="0" applyNumberFormat="1" applyFont="1" applyFill="1" applyBorder="1" applyAlignment="1" applyProtection="1">
      <alignment horizontal="left" vertical="center"/>
      <protection hidden="1"/>
    </xf>
    <xf numFmtId="0" fontId="45" fillId="2" borderId="28" xfId="0" applyFont="1" applyFill="1" applyBorder="1" applyAlignment="1">
      <alignment horizontal="left" vertical="center" wrapText="1" indent="1"/>
    </xf>
    <xf numFmtId="0" fontId="26" fillId="2" borderId="29" xfId="0" applyFont="1" applyFill="1" applyBorder="1" applyAlignment="1">
      <alignment horizontal="left" vertical="center" indent="1"/>
    </xf>
    <xf numFmtId="0" fontId="26" fillId="2" borderId="30" xfId="0" applyFont="1" applyFill="1" applyBorder="1" applyAlignment="1">
      <alignment horizontal="left" vertical="center" indent="1"/>
    </xf>
    <xf numFmtId="0" fontId="26" fillId="2" borderId="31" xfId="0" applyFont="1" applyFill="1" applyBorder="1" applyAlignment="1">
      <alignment horizontal="left" vertical="center" indent="1"/>
    </xf>
    <xf numFmtId="0" fontId="26" fillId="2" borderId="0" xfId="0" applyFont="1" applyFill="1" applyAlignment="1">
      <alignment horizontal="left" vertical="center" indent="1"/>
    </xf>
    <xf numFmtId="0" fontId="26" fillId="2" borderId="32" xfId="0" applyFont="1" applyFill="1" applyBorder="1" applyAlignment="1">
      <alignment horizontal="left" vertical="center" indent="1"/>
    </xf>
    <xf numFmtId="0" fontId="26" fillId="2" borderId="33" xfId="0" applyFont="1" applyFill="1" applyBorder="1" applyAlignment="1">
      <alignment horizontal="left" vertical="center" indent="1"/>
    </xf>
    <xf numFmtId="0" fontId="26" fillId="2" borderId="34" xfId="0" applyFont="1" applyFill="1" applyBorder="1" applyAlignment="1">
      <alignment horizontal="left" vertical="center" indent="1"/>
    </xf>
    <xf numFmtId="0" fontId="26" fillId="2" borderId="35" xfId="0" applyFont="1" applyFill="1" applyBorder="1" applyAlignment="1">
      <alignment horizontal="left" vertical="center" indent="1"/>
    </xf>
    <xf numFmtId="44" fontId="27" fillId="10" borderId="99" xfId="0" applyNumberFormat="1" applyFont="1" applyFill="1" applyBorder="1" applyAlignment="1" applyProtection="1">
      <alignment horizontal="left" vertical="center"/>
      <protection hidden="1"/>
    </xf>
    <xf numFmtId="44" fontId="27" fillId="10" borderId="30" xfId="0" applyNumberFormat="1" applyFont="1" applyFill="1" applyBorder="1" applyAlignment="1" applyProtection="1">
      <alignment horizontal="left" vertical="center"/>
      <protection hidden="1"/>
    </xf>
    <xf numFmtId="0" fontId="29" fillId="9" borderId="62" xfId="0" applyFont="1" applyFill="1" applyBorder="1" applyAlignment="1">
      <alignment horizontal="left" vertical="center" indent="1"/>
    </xf>
    <xf numFmtId="0" fontId="29" fillId="9" borderId="63" xfId="0" applyFont="1" applyFill="1" applyBorder="1" applyAlignment="1">
      <alignment horizontal="left" vertical="center" indent="1"/>
    </xf>
    <xf numFmtId="0" fontId="45" fillId="2" borderId="31" xfId="0" applyFont="1" applyFill="1" applyBorder="1" applyAlignment="1" applyProtection="1">
      <alignment horizontal="center" vertical="center" wrapText="1"/>
      <protection hidden="1"/>
    </xf>
    <xf numFmtId="0" fontId="45" fillId="2" borderId="0" xfId="0" applyFont="1" applyFill="1" applyAlignment="1" applyProtection="1">
      <alignment horizontal="center" vertical="center" wrapText="1"/>
      <protection hidden="1"/>
    </xf>
    <xf numFmtId="0" fontId="49" fillId="9" borderId="44" xfId="0" applyFont="1" applyFill="1" applyBorder="1" applyAlignment="1" applyProtection="1">
      <alignment horizontal="center" vertical="center"/>
      <protection hidden="1"/>
    </xf>
    <xf numFmtId="0" fontId="49" fillId="9" borderId="45" xfId="0" applyFont="1" applyFill="1" applyBorder="1" applyAlignment="1" applyProtection="1">
      <alignment horizontal="center" vertical="center"/>
      <protection hidden="1"/>
    </xf>
    <xf numFmtId="0" fontId="49" fillId="9" borderId="46" xfId="0" applyFont="1" applyFill="1" applyBorder="1" applyAlignment="1" applyProtection="1">
      <alignment horizontal="center" vertical="center"/>
      <protection hidden="1"/>
    </xf>
    <xf numFmtId="44" fontId="49" fillId="10" borderId="1" xfId="0" applyNumberFormat="1" applyFont="1" applyFill="1" applyBorder="1" applyAlignment="1" applyProtection="1">
      <alignment horizontal="left" vertical="center"/>
      <protection hidden="1"/>
    </xf>
    <xf numFmtId="44" fontId="49" fillId="10" borderId="0" xfId="0" applyNumberFormat="1" applyFont="1" applyFill="1" applyAlignment="1" applyProtection="1">
      <alignment horizontal="left" vertical="center"/>
      <protection hidden="1"/>
    </xf>
    <xf numFmtId="44" fontId="39" fillId="6" borderId="109" xfId="0" applyNumberFormat="1" applyFont="1" applyFill="1" applyBorder="1" applyAlignment="1" applyProtection="1">
      <alignment horizontal="left" vertical="center" wrapText="1"/>
      <protection hidden="1"/>
    </xf>
    <xf numFmtId="44" fontId="39" fillId="6" borderId="60" xfId="0" applyNumberFormat="1" applyFont="1" applyFill="1" applyBorder="1" applyAlignment="1" applyProtection="1">
      <alignment horizontal="left" vertical="center" wrapText="1"/>
      <protection hidden="1"/>
    </xf>
    <xf numFmtId="44" fontId="39" fillId="6" borderId="3" xfId="0" applyNumberFormat="1" applyFont="1" applyFill="1" applyBorder="1" applyAlignment="1" applyProtection="1">
      <alignment horizontal="left" vertical="center" wrapText="1"/>
      <protection hidden="1"/>
    </xf>
    <xf numFmtId="44" fontId="39" fillId="6" borderId="108" xfId="0" applyNumberFormat="1" applyFont="1" applyFill="1" applyBorder="1" applyAlignment="1" applyProtection="1">
      <alignment horizontal="left" vertical="center"/>
      <protection hidden="1"/>
    </xf>
    <xf numFmtId="44" fontId="39" fillId="6" borderId="109" xfId="0" applyNumberFormat="1" applyFont="1" applyFill="1" applyBorder="1" applyAlignment="1" applyProtection="1">
      <alignment vertical="center"/>
      <protection hidden="1"/>
    </xf>
    <xf numFmtId="44" fontId="39" fillId="6" borderId="60" xfId="0" applyNumberFormat="1" applyFont="1" applyFill="1" applyBorder="1" applyAlignment="1" applyProtection="1">
      <alignment vertical="center"/>
      <protection hidden="1"/>
    </xf>
    <xf numFmtId="44" fontId="39" fillId="6" borderId="110" xfId="0" applyNumberFormat="1" applyFont="1" applyFill="1" applyBorder="1" applyAlignment="1" applyProtection="1">
      <alignment vertical="center"/>
      <protection hidden="1"/>
    </xf>
    <xf numFmtId="44" fontId="39" fillId="6" borderId="53" xfId="0" applyNumberFormat="1" applyFont="1" applyFill="1" applyBorder="1" applyAlignment="1" applyProtection="1">
      <alignment vertical="center"/>
      <protection hidden="1"/>
    </xf>
    <xf numFmtId="0" fontId="26" fillId="2" borderId="0" xfId="0" applyFont="1" applyFill="1" applyAlignment="1" applyProtection="1">
      <alignment horizontal="right" vertical="center"/>
      <protection hidden="1"/>
    </xf>
    <xf numFmtId="0" fontId="26" fillId="2" borderId="32" xfId="0" applyFont="1" applyFill="1" applyBorder="1" applyAlignment="1" applyProtection="1">
      <alignment horizontal="right" vertical="center"/>
      <protection hidden="1"/>
    </xf>
    <xf numFmtId="0" fontId="30" fillId="2" borderId="36" xfId="0" applyFont="1" applyFill="1" applyBorder="1" applyAlignment="1" applyProtection="1">
      <alignment vertical="center"/>
      <protection hidden="1"/>
    </xf>
    <xf numFmtId="0" fontId="30" fillId="2" borderId="37" xfId="0" applyFont="1" applyFill="1" applyBorder="1" applyAlignment="1" applyProtection="1">
      <alignment vertical="center"/>
      <protection hidden="1"/>
    </xf>
    <xf numFmtId="0" fontId="30" fillId="2" borderId="38" xfId="0" applyFont="1" applyFill="1" applyBorder="1" applyAlignment="1" applyProtection="1">
      <alignment vertical="center"/>
      <protection hidden="1"/>
    </xf>
    <xf numFmtId="44" fontId="22" fillId="6" borderId="101" xfId="1" applyFont="1" applyFill="1" applyBorder="1" applyAlignment="1" applyProtection="1">
      <alignment vertical="center"/>
      <protection hidden="1"/>
    </xf>
    <xf numFmtId="44" fontId="22" fillId="6" borderId="35" xfId="1" applyFont="1" applyFill="1" applyBorder="1" applyAlignment="1" applyProtection="1">
      <alignment vertical="center"/>
      <protection hidden="1"/>
    </xf>
    <xf numFmtId="44" fontId="22" fillId="6" borderId="80" xfId="1" applyFont="1" applyFill="1" applyBorder="1" applyAlignment="1" applyProtection="1">
      <alignment vertical="center"/>
      <protection hidden="1"/>
    </xf>
    <xf numFmtId="44" fontId="22" fillId="6" borderId="81" xfId="1" applyFont="1" applyFill="1" applyBorder="1" applyAlignment="1" applyProtection="1">
      <alignment vertical="center"/>
      <protection hidden="1"/>
    </xf>
    <xf numFmtId="0" fontId="38" fillId="9" borderId="62" xfId="0" applyFont="1" applyFill="1" applyBorder="1" applyAlignment="1">
      <alignment horizontal="left" vertical="center" indent="1"/>
    </xf>
    <xf numFmtId="0" fontId="38" fillId="9" borderId="67" xfId="0" applyFont="1" applyFill="1" applyBorder="1" applyAlignment="1">
      <alignment horizontal="left" vertical="center" indent="1"/>
    </xf>
    <xf numFmtId="0" fontId="38" fillId="9" borderId="63" xfId="0" applyFont="1" applyFill="1" applyBorder="1" applyAlignment="1">
      <alignment horizontal="left" vertical="center" indent="1"/>
    </xf>
    <xf numFmtId="0" fontId="38" fillId="2" borderId="31" xfId="0" applyFont="1" applyFill="1" applyBorder="1" applyAlignment="1" applyProtection="1">
      <alignment horizontal="center" vertical="center"/>
      <protection hidden="1"/>
    </xf>
    <xf numFmtId="0" fontId="38" fillId="2" borderId="0" xfId="0" applyFont="1" applyFill="1" applyAlignment="1" applyProtection="1">
      <alignment horizontal="center" vertical="center"/>
      <protection hidden="1"/>
    </xf>
    <xf numFmtId="44" fontId="39" fillId="6" borderId="99" xfId="0" applyNumberFormat="1" applyFont="1" applyFill="1" applyBorder="1" applyAlignment="1" applyProtection="1">
      <alignment vertical="center"/>
      <protection hidden="1"/>
    </xf>
    <xf numFmtId="44" fontId="39" fillId="6" borderId="30" xfId="0" applyNumberFormat="1" applyFont="1" applyFill="1" applyBorder="1" applyAlignment="1" applyProtection="1">
      <alignment vertical="center"/>
      <protection hidden="1"/>
    </xf>
    <xf numFmtId="0" fontId="29" fillId="7" borderId="0" xfId="0" applyFont="1" applyFill="1" applyAlignment="1">
      <alignment horizontal="center" vertical="center"/>
    </xf>
    <xf numFmtId="0" fontId="26" fillId="2" borderId="0" xfId="0" applyFont="1" applyFill="1" applyAlignment="1" applyProtection="1">
      <alignment vertical="center"/>
      <protection hidden="1"/>
    </xf>
    <xf numFmtId="0" fontId="38" fillId="8" borderId="126" xfId="0" applyFont="1" applyFill="1" applyBorder="1" applyAlignment="1" applyProtection="1">
      <alignment horizontal="center" vertical="center"/>
      <protection hidden="1"/>
    </xf>
    <xf numFmtId="0" fontId="38" fillId="8" borderId="0" xfId="0" applyFont="1" applyFill="1" applyAlignment="1" applyProtection="1">
      <alignment horizontal="left" vertical="center" wrapText="1"/>
      <protection hidden="1"/>
    </xf>
    <xf numFmtId="0" fontId="26" fillId="8" borderId="0" xfId="0" applyFont="1" applyFill="1" applyAlignment="1" applyProtection="1">
      <alignment horizontal="left" vertical="center"/>
      <protection hidden="1"/>
    </xf>
    <xf numFmtId="0" fontId="55" fillId="8" borderId="126" xfId="0" applyFont="1" applyFill="1" applyBorder="1" applyAlignment="1" applyProtection="1">
      <alignment horizontal="center" vertical="center" wrapText="1"/>
      <protection hidden="1"/>
    </xf>
    <xf numFmtId="44" fontId="31" fillId="2" borderId="96" xfId="0" applyNumberFormat="1" applyFont="1" applyFill="1" applyBorder="1" applyAlignment="1" applyProtection="1">
      <alignment horizontal="left" vertical="center" wrapText="1"/>
      <protection hidden="1"/>
    </xf>
    <xf numFmtId="44" fontId="31" fillId="2" borderId="66" xfId="0" applyNumberFormat="1" applyFont="1" applyFill="1" applyBorder="1" applyAlignment="1" applyProtection="1">
      <alignment horizontal="left" vertical="center" wrapText="1"/>
      <protection hidden="1"/>
    </xf>
    <xf numFmtId="44" fontId="31" fillId="6" borderId="84" xfId="0" applyNumberFormat="1" applyFont="1" applyFill="1" applyBorder="1" applyAlignment="1" applyProtection="1">
      <alignment vertical="center"/>
      <protection hidden="1"/>
    </xf>
    <xf numFmtId="44" fontId="31" fillId="6" borderId="54" xfId="0" applyNumberFormat="1" applyFont="1" applyFill="1" applyBorder="1" applyAlignment="1" applyProtection="1">
      <alignment vertical="center"/>
      <protection hidden="1"/>
    </xf>
    <xf numFmtId="44" fontId="29" fillId="14" borderId="86" xfId="0" applyNumberFormat="1" applyFont="1" applyFill="1" applyBorder="1" applyAlignment="1" applyProtection="1">
      <alignment vertical="center"/>
      <protection hidden="1"/>
    </xf>
    <xf numFmtId="44" fontId="29" fillId="14" borderId="55" xfId="0" applyNumberFormat="1" applyFont="1" applyFill="1" applyBorder="1" applyAlignment="1" applyProtection="1">
      <alignment vertical="center"/>
      <protection hidden="1"/>
    </xf>
    <xf numFmtId="44" fontId="29" fillId="8" borderId="89" xfId="0" applyNumberFormat="1" applyFont="1" applyFill="1" applyBorder="1" applyAlignment="1" applyProtection="1">
      <alignment vertical="center"/>
      <protection hidden="1"/>
    </xf>
    <xf numFmtId="44" fontId="29" fillId="8" borderId="56" xfId="0" applyNumberFormat="1" applyFont="1" applyFill="1" applyBorder="1" applyAlignment="1" applyProtection="1">
      <alignment vertical="center"/>
      <protection hidden="1"/>
    </xf>
    <xf numFmtId="44" fontId="29" fillId="8" borderId="3" xfId="0" applyNumberFormat="1" applyFont="1" applyFill="1" applyBorder="1" applyAlignment="1" applyProtection="1">
      <alignment vertical="center"/>
      <protection hidden="1"/>
    </xf>
    <xf numFmtId="44" fontId="29" fillId="8" borderId="4" xfId="0" applyNumberFormat="1" applyFont="1" applyFill="1" applyBorder="1" applyAlignment="1" applyProtection="1">
      <alignment vertical="center"/>
      <protection hidden="1"/>
    </xf>
    <xf numFmtId="44" fontId="29" fillId="10" borderId="1" xfId="0" applyNumberFormat="1" applyFont="1" applyFill="1" applyBorder="1" applyAlignment="1" applyProtection="1">
      <alignment horizontal="left" vertical="center"/>
      <protection hidden="1"/>
    </xf>
    <xf numFmtId="44" fontId="29" fillId="10" borderId="0" xfId="0" applyNumberFormat="1" applyFont="1" applyFill="1" applyAlignment="1" applyProtection="1">
      <alignment horizontal="left" vertical="center"/>
      <protection hidden="1"/>
    </xf>
    <xf numFmtId="44" fontId="31" fillId="6" borderId="47" xfId="0" applyNumberFormat="1" applyFont="1" applyFill="1" applyBorder="1" applyAlignment="1" applyProtection="1">
      <alignment vertical="center"/>
      <protection hidden="1"/>
    </xf>
    <xf numFmtId="44" fontId="31" fillId="6" borderId="38" xfId="0" applyNumberFormat="1" applyFont="1" applyFill="1" applyBorder="1" applyAlignment="1" applyProtection="1">
      <alignment vertical="center"/>
      <protection hidden="1"/>
    </xf>
    <xf numFmtId="44" fontId="31" fillId="6" borderId="109" xfId="0" applyNumberFormat="1" applyFont="1" applyFill="1" applyBorder="1" applyAlignment="1" applyProtection="1">
      <alignment horizontal="left" vertical="center" wrapText="1"/>
      <protection hidden="1"/>
    </xf>
    <xf numFmtId="44" fontId="31" fillId="6" borderId="60" xfId="0" applyNumberFormat="1" applyFont="1" applyFill="1" applyBorder="1" applyAlignment="1" applyProtection="1">
      <alignment horizontal="left" vertical="center" wrapText="1"/>
      <protection hidden="1"/>
    </xf>
    <xf numFmtId="0" fontId="29" fillId="9" borderId="42" xfId="0" applyFont="1" applyFill="1" applyBorder="1" applyAlignment="1" applyProtection="1">
      <alignment horizontal="center" vertical="center"/>
      <protection hidden="1"/>
    </xf>
    <xf numFmtId="0" fontId="29" fillId="9" borderId="43" xfId="0" applyFont="1" applyFill="1" applyBorder="1" applyAlignment="1" applyProtection="1">
      <alignment horizontal="center" vertical="center"/>
      <protection hidden="1"/>
    </xf>
    <xf numFmtId="0" fontId="29" fillId="9" borderId="52" xfId="0" applyFont="1" applyFill="1" applyBorder="1" applyAlignment="1" applyProtection="1">
      <alignment horizontal="center" vertical="center"/>
      <protection hidden="1"/>
    </xf>
    <xf numFmtId="44" fontId="31" fillId="6" borderId="101" xfId="0" applyNumberFormat="1" applyFont="1" applyFill="1" applyBorder="1" applyAlignment="1" applyProtection="1">
      <alignment vertical="center" wrapText="1"/>
      <protection hidden="1"/>
    </xf>
    <xf numFmtId="44" fontId="31" fillId="6" borderId="35" xfId="0" applyNumberFormat="1" applyFont="1" applyFill="1" applyBorder="1" applyAlignment="1" applyProtection="1">
      <alignment vertical="center" wrapText="1"/>
      <protection hidden="1"/>
    </xf>
    <xf numFmtId="0" fontId="45" fillId="2" borderId="42" xfId="0" applyFont="1" applyFill="1" applyBorder="1" applyAlignment="1" applyProtection="1">
      <alignment horizontal="left" vertical="center" wrapText="1" indent="1"/>
      <protection hidden="1"/>
    </xf>
    <xf numFmtId="0" fontId="45" fillId="2" borderId="43" xfId="0" applyFont="1" applyFill="1" applyBorder="1" applyAlignment="1" applyProtection="1">
      <alignment horizontal="left" vertical="center" wrapText="1" indent="1"/>
      <protection hidden="1"/>
    </xf>
    <xf numFmtId="0" fontId="45" fillId="2" borderId="52" xfId="0" applyFont="1" applyFill="1" applyBorder="1" applyAlignment="1" applyProtection="1">
      <alignment horizontal="left" vertical="center" wrapText="1" indent="1"/>
      <protection hidden="1"/>
    </xf>
    <xf numFmtId="0" fontId="45" fillId="2" borderId="1" xfId="0" applyFont="1" applyFill="1" applyBorder="1" applyAlignment="1" applyProtection="1">
      <alignment horizontal="left" vertical="center" wrapText="1" indent="1"/>
      <protection hidden="1"/>
    </xf>
    <xf numFmtId="0" fontId="45" fillId="2" borderId="0" xfId="0" applyFont="1" applyFill="1" applyAlignment="1" applyProtection="1">
      <alignment horizontal="left" vertical="center" wrapText="1" indent="1"/>
      <protection hidden="1"/>
    </xf>
    <xf numFmtId="0" fontId="45" fillId="2" borderId="2" xfId="0" applyFont="1" applyFill="1" applyBorder="1" applyAlignment="1" applyProtection="1">
      <alignment horizontal="left" vertical="center" wrapText="1" indent="1"/>
      <protection hidden="1"/>
    </xf>
    <xf numFmtId="0" fontId="45" fillId="2" borderId="3" xfId="0" applyFont="1" applyFill="1" applyBorder="1" applyAlignment="1" applyProtection="1">
      <alignment horizontal="left" vertical="center" wrapText="1" indent="1"/>
      <protection hidden="1"/>
    </xf>
    <xf numFmtId="0" fontId="45" fillId="2" borderId="4" xfId="0" applyFont="1" applyFill="1" applyBorder="1" applyAlignment="1" applyProtection="1">
      <alignment horizontal="left" vertical="center" wrapText="1" indent="1"/>
      <protection hidden="1"/>
    </xf>
    <xf numFmtId="0" fontId="45" fillId="2" borderId="5" xfId="0" applyFont="1" applyFill="1" applyBorder="1" applyAlignment="1" applyProtection="1">
      <alignment horizontal="left" vertical="center" wrapText="1" indent="1"/>
      <protection hidden="1"/>
    </xf>
    <xf numFmtId="0" fontId="38" fillId="8" borderId="127" xfId="0" applyFont="1" applyFill="1" applyBorder="1" applyAlignment="1" applyProtection="1">
      <alignment horizontal="center" vertical="center"/>
      <protection hidden="1"/>
    </xf>
    <xf numFmtId="0" fontId="55" fillId="8" borderId="128" xfId="0" applyFont="1" applyFill="1" applyBorder="1" applyAlignment="1" applyProtection="1">
      <alignment horizontal="center" vertical="center" wrapText="1"/>
      <protection hidden="1"/>
    </xf>
    <xf numFmtId="0" fontId="46" fillId="8" borderId="59" xfId="0" applyFont="1" applyFill="1" applyBorder="1" applyAlignment="1" applyProtection="1">
      <alignment horizontal="left" vertical="center" wrapText="1"/>
      <protection hidden="1"/>
    </xf>
    <xf numFmtId="0" fontId="46" fillId="8" borderId="129" xfId="0" applyFont="1" applyFill="1" applyBorder="1" applyAlignment="1" applyProtection="1">
      <alignment horizontal="left" vertical="center" wrapText="1"/>
      <protection hidden="1"/>
    </xf>
    <xf numFmtId="0" fontId="46" fillId="8" borderId="0" xfId="0" applyFont="1" applyFill="1" applyAlignment="1" applyProtection="1">
      <alignment horizontal="left" vertical="center" wrapText="1"/>
      <protection hidden="1"/>
    </xf>
    <xf numFmtId="0" fontId="46" fillId="8" borderId="130" xfId="0" applyFont="1" applyFill="1" applyBorder="1" applyAlignment="1" applyProtection="1">
      <alignment horizontal="left" vertical="center" wrapText="1"/>
      <protection hidden="1"/>
    </xf>
    <xf numFmtId="0" fontId="30" fillId="2" borderId="6" xfId="0" applyFont="1" applyFill="1" applyBorder="1" applyAlignment="1" applyProtection="1">
      <alignment vertical="center"/>
      <protection hidden="1"/>
    </xf>
    <xf numFmtId="0" fontId="30" fillId="2" borderId="50" xfId="0" applyFont="1" applyFill="1" applyBorder="1" applyAlignment="1" applyProtection="1">
      <alignment vertical="center"/>
      <protection hidden="1"/>
    </xf>
    <xf numFmtId="0" fontId="30" fillId="2" borderId="7" xfId="0" applyFont="1" applyFill="1" applyBorder="1" applyAlignment="1" applyProtection="1">
      <alignment vertical="center"/>
      <protection hidden="1"/>
    </xf>
    <xf numFmtId="0" fontId="26" fillId="2" borderId="0" xfId="0" applyFont="1" applyFill="1" applyAlignment="1" applyProtection="1">
      <alignment horizontal="left" vertical="center"/>
      <protection hidden="1"/>
    </xf>
    <xf numFmtId="0" fontId="26" fillId="2" borderId="2" xfId="0" applyFont="1" applyFill="1" applyBorder="1" applyAlignment="1" applyProtection="1">
      <alignment horizontal="left" vertical="center"/>
      <protection hidden="1"/>
    </xf>
    <xf numFmtId="0" fontId="29" fillId="9" borderId="1" xfId="0" applyFont="1" applyFill="1" applyBorder="1" applyAlignment="1" applyProtection="1">
      <alignment horizontal="center" vertical="center"/>
      <protection hidden="1"/>
    </xf>
    <xf numFmtId="0" fontId="29" fillId="9" borderId="0" xfId="0" applyFont="1" applyFill="1" applyAlignment="1" applyProtection="1">
      <alignment horizontal="center" vertical="center"/>
      <protection hidden="1"/>
    </xf>
    <xf numFmtId="0" fontId="29" fillId="9" borderId="101" xfId="0" applyFont="1" applyFill="1" applyBorder="1" applyAlignment="1" applyProtection="1">
      <alignment horizontal="center" vertical="center"/>
      <protection hidden="1"/>
    </xf>
    <xf numFmtId="0" fontId="29" fillId="9" borderId="34" xfId="0" applyFont="1" applyFill="1" applyBorder="1" applyAlignment="1" applyProtection="1">
      <alignment horizontal="center" vertical="center"/>
      <protection hidden="1"/>
    </xf>
    <xf numFmtId="22" fontId="44" fillId="2" borderId="58" xfId="0" applyNumberFormat="1" applyFont="1" applyFill="1" applyBorder="1" applyAlignment="1" applyProtection="1">
      <alignment horizontal="left" vertical="center"/>
      <protection hidden="1"/>
    </xf>
    <xf numFmtId="0" fontId="44" fillId="2" borderId="58" xfId="0" applyFont="1" applyFill="1" applyBorder="1" applyAlignment="1" applyProtection="1">
      <alignment horizontal="left" vertical="center"/>
      <protection hidden="1"/>
    </xf>
    <xf numFmtId="0" fontId="38" fillId="9" borderId="62" xfId="0" applyFont="1" applyFill="1" applyBorder="1" applyAlignment="1">
      <alignment horizontal="left" vertical="center"/>
    </xf>
    <xf numFmtId="0" fontId="38" fillId="9" borderId="67" xfId="0" applyFont="1" applyFill="1" applyBorder="1" applyAlignment="1">
      <alignment horizontal="left" vertical="center"/>
    </xf>
    <xf numFmtId="0" fontId="38" fillId="9" borderId="63" xfId="0" applyFont="1" applyFill="1" applyBorder="1" applyAlignment="1">
      <alignment horizontal="left" vertical="center"/>
    </xf>
    <xf numFmtId="44" fontId="26" fillId="2" borderId="88" xfId="1" applyFont="1" applyFill="1" applyBorder="1" applyAlignment="1" applyProtection="1">
      <alignment vertical="center"/>
      <protection hidden="1"/>
    </xf>
    <xf numFmtId="44" fontId="26" fillId="2" borderId="27" xfId="1" applyFont="1" applyFill="1" applyBorder="1" applyAlignment="1" applyProtection="1">
      <alignment vertical="center"/>
      <protection hidden="1"/>
    </xf>
    <xf numFmtId="44" fontId="26" fillId="2" borderId="93" xfId="1" applyFont="1" applyFill="1" applyBorder="1" applyAlignment="1" applyProtection="1">
      <alignment vertical="center"/>
      <protection hidden="1"/>
    </xf>
    <xf numFmtId="44" fontId="26" fillId="2" borderId="82" xfId="1" applyFont="1" applyFill="1" applyBorder="1" applyAlignment="1" applyProtection="1">
      <alignment vertical="center"/>
      <protection hidden="1"/>
    </xf>
    <xf numFmtId="0" fontId="23" fillId="8" borderId="0" xfId="0" applyFont="1" applyFill="1" applyAlignment="1" applyProtection="1">
      <alignment horizontal="center" vertical="center"/>
      <protection hidden="1"/>
    </xf>
    <xf numFmtId="0" fontId="23" fillId="8" borderId="78" xfId="0" applyFont="1" applyFill="1" applyBorder="1" applyAlignment="1" applyProtection="1">
      <alignment horizontal="center" vertical="center"/>
      <protection hidden="1"/>
    </xf>
    <xf numFmtId="0" fontId="23" fillId="8" borderId="115" xfId="0" applyFont="1" applyFill="1" applyBorder="1" applyAlignment="1" applyProtection="1">
      <alignment horizontal="center" vertical="center"/>
      <protection hidden="1"/>
    </xf>
    <xf numFmtId="0" fontId="23" fillId="8" borderId="2" xfId="0" applyFont="1" applyFill="1" applyBorder="1" applyAlignment="1" applyProtection="1">
      <alignment horizontal="center" vertical="center"/>
      <protection hidden="1"/>
    </xf>
    <xf numFmtId="0" fontId="23" fillId="8" borderId="69" xfId="0" applyFont="1" applyFill="1" applyBorder="1" applyAlignment="1" applyProtection="1">
      <alignment horizontal="center" vertical="center"/>
      <protection hidden="1"/>
    </xf>
    <xf numFmtId="0" fontId="23" fillId="8" borderId="118" xfId="0" applyFont="1" applyFill="1" applyBorder="1" applyAlignment="1" applyProtection="1">
      <alignment horizontal="center" vertical="center"/>
      <protection hidden="1"/>
    </xf>
    <xf numFmtId="0" fontId="22" fillId="2" borderId="0" xfId="0" applyFont="1" applyFill="1" applyAlignment="1" applyProtection="1">
      <alignment vertical="center"/>
      <protection hidden="1"/>
    </xf>
    <xf numFmtId="0" fontId="22" fillId="2" borderId="51" xfId="0" applyFont="1" applyFill="1" applyBorder="1" applyAlignment="1" applyProtection="1">
      <alignment vertical="center"/>
      <protection hidden="1"/>
    </xf>
    <xf numFmtId="0" fontId="50" fillId="2" borderId="112" xfId="0" applyFont="1" applyFill="1" applyBorder="1" applyAlignment="1" applyProtection="1">
      <alignment horizontal="left" vertical="center" wrapText="1" indent="2"/>
      <protection hidden="1"/>
    </xf>
    <xf numFmtId="0" fontId="50" fillId="2" borderId="1" xfId="0" applyFont="1" applyFill="1" applyBorder="1" applyAlignment="1" applyProtection="1">
      <alignment horizontal="left" vertical="center" wrapText="1" indent="2"/>
      <protection hidden="1"/>
    </xf>
    <xf numFmtId="0" fontId="50" fillId="2" borderId="116" xfId="0" applyFont="1" applyFill="1" applyBorder="1" applyAlignment="1" applyProtection="1">
      <alignment horizontal="left" vertical="center" wrapText="1" indent="2"/>
      <protection hidden="1"/>
    </xf>
    <xf numFmtId="0" fontId="23" fillId="8" borderId="127" xfId="0" applyFont="1" applyFill="1" applyBorder="1" applyAlignment="1" applyProtection="1">
      <alignment horizontal="center" vertical="center"/>
      <protection hidden="1"/>
    </xf>
    <xf numFmtId="0" fontId="23" fillId="8" borderId="126" xfId="0" applyFont="1" applyFill="1" applyBorder="1" applyAlignment="1" applyProtection="1">
      <alignment horizontal="center" vertical="center"/>
      <protection hidden="1"/>
    </xf>
    <xf numFmtId="0" fontId="23" fillId="8" borderId="59" xfId="0" applyFont="1" applyFill="1" applyBorder="1" applyAlignment="1" applyProtection="1">
      <alignment horizontal="left" vertical="center" wrapText="1"/>
      <protection hidden="1"/>
    </xf>
    <xf numFmtId="0" fontId="23" fillId="8" borderId="129" xfId="0" applyFont="1" applyFill="1" applyBorder="1" applyAlignment="1" applyProtection="1">
      <alignment horizontal="left" vertical="center" wrapText="1"/>
      <protection hidden="1"/>
    </xf>
    <xf numFmtId="0" fontId="23" fillId="8" borderId="0" xfId="0" applyFont="1" applyFill="1" applyAlignment="1" applyProtection="1">
      <alignment horizontal="left" vertical="center" wrapText="1"/>
      <protection hidden="1"/>
    </xf>
    <xf numFmtId="0" fontId="23" fillId="8" borderId="130" xfId="0" applyFont="1" applyFill="1" applyBorder="1" applyAlignment="1" applyProtection="1">
      <alignment horizontal="left" vertical="center" wrapText="1"/>
      <protection hidden="1"/>
    </xf>
    <xf numFmtId="0" fontId="23" fillId="8" borderId="51" xfId="0" applyFont="1" applyFill="1" applyBorder="1" applyAlignment="1" applyProtection="1">
      <alignment horizontal="left" vertical="center" wrapText="1"/>
      <protection hidden="1"/>
    </xf>
    <xf numFmtId="0" fontId="23" fillId="8" borderId="131" xfId="0" applyFont="1" applyFill="1" applyBorder="1" applyAlignment="1" applyProtection="1">
      <alignment horizontal="left" vertical="center" wrapText="1"/>
      <protection hidden="1"/>
    </xf>
    <xf numFmtId="0" fontId="23" fillId="8" borderId="71" xfId="0" applyFont="1" applyFill="1" applyBorder="1" applyAlignment="1" applyProtection="1">
      <alignment horizontal="center" vertical="center"/>
      <protection hidden="1"/>
    </xf>
    <xf numFmtId="0" fontId="23" fillId="8" borderId="113" xfId="0" applyFont="1" applyFill="1" applyBorder="1" applyAlignment="1" applyProtection="1">
      <alignment horizontal="center" vertical="center"/>
      <protection hidden="1"/>
    </xf>
    <xf numFmtId="0" fontId="50" fillId="2" borderId="112" xfId="0" applyFont="1" applyFill="1" applyBorder="1" applyAlignment="1" applyProtection="1">
      <alignment horizontal="center" vertical="center" wrapText="1"/>
      <protection hidden="1"/>
    </xf>
    <xf numFmtId="0" fontId="50" fillId="2" borderId="1" xfId="0" applyFont="1" applyFill="1" applyBorder="1" applyAlignment="1" applyProtection="1">
      <alignment horizontal="center" vertical="center" wrapText="1"/>
      <protection hidden="1"/>
    </xf>
    <xf numFmtId="0" fontId="50" fillId="2" borderId="116" xfId="0" applyFont="1" applyFill="1" applyBorder="1" applyAlignment="1" applyProtection="1">
      <alignment horizontal="center" vertical="center" wrapText="1"/>
      <protection hidden="1"/>
    </xf>
    <xf numFmtId="0" fontId="45" fillId="2" borderId="72" xfId="0" applyFont="1" applyFill="1" applyBorder="1" applyAlignment="1" applyProtection="1">
      <alignment horizontal="left" vertical="center" wrapText="1" indent="2"/>
      <protection locked="0"/>
    </xf>
    <xf numFmtId="0" fontId="22" fillId="2" borderId="69" xfId="0" applyFont="1" applyFill="1" applyBorder="1" applyAlignment="1" applyProtection="1">
      <alignment horizontal="left" vertical="center" wrapText="1" indent="2"/>
      <protection locked="0"/>
    </xf>
    <xf numFmtId="0" fontId="22" fillId="2" borderId="73" xfId="0" applyFont="1" applyFill="1" applyBorder="1" applyAlignment="1" applyProtection="1">
      <alignment horizontal="left" vertical="center" wrapText="1" indent="2"/>
      <protection locked="0"/>
    </xf>
    <xf numFmtId="0" fontId="22" fillId="2" borderId="74" xfId="0" applyFont="1" applyFill="1" applyBorder="1" applyAlignment="1" applyProtection="1">
      <alignment horizontal="left" vertical="center" wrapText="1" indent="2"/>
      <protection locked="0"/>
    </xf>
    <xf numFmtId="0" fontId="22" fillId="2" borderId="0" xfId="0" applyFont="1" applyFill="1" applyAlignment="1" applyProtection="1">
      <alignment horizontal="left" vertical="center" wrapText="1" indent="2"/>
      <protection locked="0"/>
    </xf>
    <xf numFmtId="0" fontId="22" fillId="2" borderId="57" xfId="0" applyFont="1" applyFill="1" applyBorder="1" applyAlignment="1" applyProtection="1">
      <alignment horizontal="left" vertical="center" wrapText="1" indent="2"/>
      <protection locked="0"/>
    </xf>
    <xf numFmtId="0" fontId="22" fillId="2" borderId="75" xfId="0" applyFont="1" applyFill="1" applyBorder="1" applyAlignment="1" applyProtection="1">
      <alignment horizontal="left" vertical="center" wrapText="1" indent="2"/>
      <protection locked="0"/>
    </xf>
    <xf numFmtId="0" fontId="22" fillId="2" borderId="71" xfId="0" applyFont="1" applyFill="1" applyBorder="1" applyAlignment="1" applyProtection="1">
      <alignment horizontal="left" vertical="center" wrapText="1" indent="2"/>
      <protection locked="0"/>
    </xf>
    <xf numFmtId="0" fontId="22" fillId="2" borderId="70" xfId="0" applyFont="1" applyFill="1" applyBorder="1" applyAlignment="1" applyProtection="1">
      <alignment horizontal="left" vertical="center" wrapText="1" indent="2"/>
      <protection locked="0"/>
    </xf>
    <xf numFmtId="0" fontId="50" fillId="2" borderId="69" xfId="0" applyFont="1" applyFill="1" applyBorder="1" applyAlignment="1" applyProtection="1">
      <alignment horizontal="left" vertical="center" wrapText="1" indent="2"/>
      <protection hidden="1"/>
    </xf>
    <xf numFmtId="0" fontId="50" fillId="2" borderId="0" xfId="0" applyFont="1" applyFill="1" applyAlignment="1" applyProtection="1">
      <alignment horizontal="left" vertical="center" wrapText="1" indent="2"/>
      <protection hidden="1"/>
    </xf>
    <xf numFmtId="0" fontId="50" fillId="2" borderId="71" xfId="0" applyFont="1" applyFill="1" applyBorder="1" applyAlignment="1" applyProtection="1">
      <alignment horizontal="left" vertical="center" wrapText="1" indent="2"/>
      <protection hidden="1"/>
    </xf>
    <xf numFmtId="0" fontId="27" fillId="9" borderId="0" xfId="0" applyFont="1" applyFill="1" applyAlignment="1" applyProtection="1">
      <alignment horizontal="center" vertical="center"/>
      <protection hidden="1"/>
    </xf>
    <xf numFmtId="0" fontId="27" fillId="9" borderId="1" xfId="0" applyFont="1" applyFill="1" applyBorder="1" applyAlignment="1" applyProtection="1">
      <alignment horizontal="center" vertical="center"/>
      <protection hidden="1"/>
    </xf>
    <xf numFmtId="0" fontId="23" fillId="8" borderId="43" xfId="0" applyFont="1" applyFill="1" applyBorder="1" applyAlignment="1" applyProtection="1">
      <alignment horizontal="center" vertical="center"/>
      <protection hidden="1"/>
    </xf>
    <xf numFmtId="0" fontId="23" fillId="8" borderId="68" xfId="0" applyFont="1" applyFill="1" applyBorder="1" applyAlignment="1" applyProtection="1">
      <alignment horizontal="center" vertical="center"/>
      <protection hidden="1"/>
    </xf>
    <xf numFmtId="0" fontId="23" fillId="8" borderId="114" xfId="0" applyFont="1" applyFill="1" applyBorder="1" applyAlignment="1" applyProtection="1">
      <alignment horizontal="center" vertical="center"/>
      <protection hidden="1"/>
    </xf>
    <xf numFmtId="0" fontId="50" fillId="2" borderId="3" xfId="0" applyFont="1" applyFill="1" applyBorder="1" applyAlignment="1" applyProtection="1">
      <alignment horizontal="left" vertical="center" wrapText="1" indent="2"/>
      <protection hidden="1"/>
    </xf>
    <xf numFmtId="43" fontId="21" fillId="2" borderId="0" xfId="357" applyFont="1" applyFill="1" applyBorder="1" applyAlignment="1">
      <alignment horizontal="center" wrapText="1"/>
    </xf>
    <xf numFmtId="43" fontId="27" fillId="8" borderId="28" xfId="357" applyFont="1" applyFill="1" applyBorder="1" applyAlignment="1">
      <alignment horizontal="center"/>
    </xf>
    <xf numFmtId="43" fontId="27" fillId="8" borderId="29" xfId="357" applyFont="1" applyFill="1" applyBorder="1" applyAlignment="1">
      <alignment horizontal="center"/>
    </xf>
    <xf numFmtId="43" fontId="27" fillId="8" borderId="30" xfId="357" applyFont="1" applyFill="1" applyBorder="1" applyAlignment="1">
      <alignment horizontal="center"/>
    </xf>
    <xf numFmtId="43" fontId="27" fillId="10" borderId="31" xfId="357" applyFont="1" applyFill="1" applyBorder="1" applyAlignment="1">
      <alignment horizontal="center"/>
    </xf>
    <xf numFmtId="43" fontId="27" fillId="10" borderId="0" xfId="357" applyFont="1" applyFill="1" applyBorder="1" applyAlignment="1">
      <alignment horizontal="center"/>
    </xf>
    <xf numFmtId="43" fontId="27" fillId="10" borderId="32" xfId="357" applyFont="1" applyFill="1" applyBorder="1" applyAlignment="1">
      <alignment horizontal="center"/>
    </xf>
    <xf numFmtId="43" fontId="12" fillId="0" borderId="28" xfId="357" applyFont="1" applyFill="1" applyBorder="1" applyAlignment="1">
      <alignment horizontal="center"/>
    </xf>
    <xf numFmtId="43" fontId="12" fillId="0" borderId="29" xfId="357" applyFont="1" applyFill="1" applyBorder="1" applyAlignment="1">
      <alignment horizontal="center"/>
    </xf>
    <xf numFmtId="43" fontId="12" fillId="0" borderId="0" xfId="357" applyFont="1" applyFill="1" applyBorder="1" applyAlignment="1">
      <alignment horizontal="right"/>
    </xf>
    <xf numFmtId="43" fontId="12" fillId="0" borderId="32" xfId="357" applyFont="1" applyFill="1" applyBorder="1" applyAlignment="1">
      <alignment horizontal="right"/>
    </xf>
    <xf numFmtId="43" fontId="27" fillId="3" borderId="28" xfId="357" applyFont="1" applyFill="1" applyBorder="1" applyAlignment="1">
      <alignment horizontal="center"/>
    </xf>
    <xf numFmtId="43" fontId="27" fillId="3" borderId="29" xfId="357" applyFont="1" applyFill="1" applyBorder="1" applyAlignment="1">
      <alignment horizontal="center"/>
    </xf>
    <xf numFmtId="43" fontId="27" fillId="3" borderId="30" xfId="357" applyFont="1" applyFill="1" applyBorder="1" applyAlignment="1">
      <alignment horizontal="center"/>
    </xf>
    <xf numFmtId="43" fontId="8" fillId="2" borderId="91" xfId="357" applyFont="1" applyFill="1" applyBorder="1" applyAlignment="1">
      <alignment horizontal="left"/>
    </xf>
    <xf numFmtId="43" fontId="41" fillId="9" borderId="4" xfId="357" applyFont="1" applyFill="1" applyBorder="1" applyAlignment="1"/>
    <xf numFmtId="43" fontId="41" fillId="9" borderId="91" xfId="357" applyFont="1" applyFill="1" applyBorder="1" applyAlignment="1"/>
    <xf numFmtId="43" fontId="8" fillId="4" borderId="6" xfId="357" applyFont="1" applyFill="1" applyBorder="1" applyAlignment="1"/>
    <xf numFmtId="43" fontId="8" fillId="4" borderId="50" xfId="357" applyFont="1" applyFill="1" applyBorder="1" applyAlignment="1"/>
    <xf numFmtId="43" fontId="21" fillId="12" borderId="6" xfId="357" applyFont="1" applyFill="1" applyBorder="1" applyAlignment="1"/>
    <xf numFmtId="43" fontId="21" fillId="12" borderId="50" xfId="357" applyFont="1" applyFill="1" applyBorder="1" applyAlignment="1"/>
    <xf numFmtId="43" fontId="8" fillId="0" borderId="44" xfId="357" applyFont="1" applyBorder="1" applyAlignment="1"/>
    <xf numFmtId="43" fontId="8" fillId="0" borderId="45" xfId="357" applyFont="1" applyBorder="1" applyAlignment="1"/>
    <xf numFmtId="43" fontId="12" fillId="0" borderId="36" xfId="357" applyFont="1" applyFill="1" applyBorder="1" applyAlignment="1">
      <alignment horizontal="center"/>
    </xf>
    <xf numFmtId="43" fontId="12" fillId="0" borderId="37" xfId="357" applyFont="1" applyFill="1" applyBorder="1" applyAlignment="1">
      <alignment horizontal="center"/>
    </xf>
  </cellXfs>
  <cellStyles count="1159">
    <cellStyle name="Comma" xfId="357" builtinId="3"/>
    <cellStyle name="Comma 2" xfId="361" xr:uid="{00000000-0005-0000-0000-000000000000}"/>
    <cellStyle name="Comma 2 10" xfId="29" xr:uid="{00000000-0005-0000-0000-000001000000}"/>
    <cellStyle name="Comma 2 10 2" xfId="387" xr:uid="{00000000-0005-0000-0000-000002000000}"/>
    <cellStyle name="Comma 2 100" xfId="296" xr:uid="{00000000-0005-0000-0000-000003000000}"/>
    <cellStyle name="Comma 2 100 2" xfId="565" xr:uid="{00000000-0005-0000-0000-000004000000}"/>
    <cellStyle name="Comma 2 101" xfId="299" xr:uid="{00000000-0005-0000-0000-000005000000}"/>
    <cellStyle name="Comma 2 101 2" xfId="567" xr:uid="{00000000-0005-0000-0000-000006000000}"/>
    <cellStyle name="Comma 2 102" xfId="302" xr:uid="{00000000-0005-0000-0000-000007000000}"/>
    <cellStyle name="Comma 2 102 2" xfId="569" xr:uid="{00000000-0005-0000-0000-000008000000}"/>
    <cellStyle name="Comma 2 103" xfId="305" xr:uid="{00000000-0005-0000-0000-000009000000}"/>
    <cellStyle name="Comma 2 103 2" xfId="571" xr:uid="{00000000-0005-0000-0000-00000A000000}"/>
    <cellStyle name="Comma 2 104" xfId="308" xr:uid="{00000000-0005-0000-0000-00000B000000}"/>
    <cellStyle name="Comma 2 104 2" xfId="573" xr:uid="{00000000-0005-0000-0000-00000C000000}"/>
    <cellStyle name="Comma 2 105" xfId="311" xr:uid="{00000000-0005-0000-0000-00000D000000}"/>
    <cellStyle name="Comma 2 105 2" xfId="575" xr:uid="{00000000-0005-0000-0000-00000E000000}"/>
    <cellStyle name="Comma 2 106" xfId="314" xr:uid="{00000000-0005-0000-0000-00000F000000}"/>
    <cellStyle name="Comma 2 106 2" xfId="577" xr:uid="{00000000-0005-0000-0000-000010000000}"/>
    <cellStyle name="Comma 2 107" xfId="317" xr:uid="{00000000-0005-0000-0000-000011000000}"/>
    <cellStyle name="Comma 2 107 2" xfId="579" xr:uid="{00000000-0005-0000-0000-000012000000}"/>
    <cellStyle name="Comma 2 108" xfId="320" xr:uid="{00000000-0005-0000-0000-000013000000}"/>
    <cellStyle name="Comma 2 108 2" xfId="581" xr:uid="{00000000-0005-0000-0000-000014000000}"/>
    <cellStyle name="Comma 2 109" xfId="323" xr:uid="{00000000-0005-0000-0000-000015000000}"/>
    <cellStyle name="Comma 2 109 2" xfId="583" xr:uid="{00000000-0005-0000-0000-000016000000}"/>
    <cellStyle name="Comma 2 11" xfId="32" xr:uid="{00000000-0005-0000-0000-000017000000}"/>
    <cellStyle name="Comma 2 11 2" xfId="389" xr:uid="{00000000-0005-0000-0000-000018000000}"/>
    <cellStyle name="Comma 2 110" xfId="326" xr:uid="{00000000-0005-0000-0000-000019000000}"/>
    <cellStyle name="Comma 2 110 2" xfId="585" xr:uid="{00000000-0005-0000-0000-00001A000000}"/>
    <cellStyle name="Comma 2 111" xfId="329" xr:uid="{00000000-0005-0000-0000-00001B000000}"/>
    <cellStyle name="Comma 2 111 2" xfId="587" xr:uid="{00000000-0005-0000-0000-00001C000000}"/>
    <cellStyle name="Comma 2 112" xfId="332" xr:uid="{00000000-0005-0000-0000-00001D000000}"/>
    <cellStyle name="Comma 2 112 2" xfId="589" xr:uid="{00000000-0005-0000-0000-00001E000000}"/>
    <cellStyle name="Comma 2 113" xfId="335" xr:uid="{00000000-0005-0000-0000-00001F000000}"/>
    <cellStyle name="Comma 2 113 2" xfId="591" xr:uid="{00000000-0005-0000-0000-000020000000}"/>
    <cellStyle name="Comma 2 114" xfId="338" xr:uid="{00000000-0005-0000-0000-000021000000}"/>
    <cellStyle name="Comma 2 114 2" xfId="593" xr:uid="{00000000-0005-0000-0000-000022000000}"/>
    <cellStyle name="Comma 2 115" xfId="341" xr:uid="{00000000-0005-0000-0000-000023000000}"/>
    <cellStyle name="Comma 2 115 2" xfId="595" xr:uid="{00000000-0005-0000-0000-000024000000}"/>
    <cellStyle name="Comma 2 116" xfId="344" xr:uid="{00000000-0005-0000-0000-000025000000}"/>
    <cellStyle name="Comma 2 116 2" xfId="597" xr:uid="{00000000-0005-0000-0000-000026000000}"/>
    <cellStyle name="Comma 2 117" xfId="347" xr:uid="{00000000-0005-0000-0000-000027000000}"/>
    <cellStyle name="Comma 2 117 2" xfId="599" xr:uid="{00000000-0005-0000-0000-000028000000}"/>
    <cellStyle name="Comma 2 118" xfId="350" xr:uid="{00000000-0005-0000-0000-000029000000}"/>
    <cellStyle name="Comma 2 118 2" xfId="601" xr:uid="{00000000-0005-0000-0000-00002A000000}"/>
    <cellStyle name="Comma 2 119" xfId="353" xr:uid="{00000000-0005-0000-0000-00002B000000}"/>
    <cellStyle name="Comma 2 119 2" xfId="603" xr:uid="{00000000-0005-0000-0000-00002C000000}"/>
    <cellStyle name="Comma 2 12" xfId="35" xr:uid="{00000000-0005-0000-0000-00002D000000}"/>
    <cellStyle name="Comma 2 12 2" xfId="391" xr:uid="{00000000-0005-0000-0000-00002E000000}"/>
    <cellStyle name="Comma 2 120" xfId="356" xr:uid="{00000000-0005-0000-0000-00002F000000}"/>
    <cellStyle name="Comma 2 120 2" xfId="605" xr:uid="{00000000-0005-0000-0000-000030000000}"/>
    <cellStyle name="Comma 2 121" xfId="611" xr:uid="{00000000-0005-0000-0000-000031000000}"/>
    <cellStyle name="Comma 2 13" xfId="38" xr:uid="{00000000-0005-0000-0000-000032000000}"/>
    <cellStyle name="Comma 2 13 2" xfId="393" xr:uid="{00000000-0005-0000-0000-000033000000}"/>
    <cellStyle name="Comma 2 14" xfId="41" xr:uid="{00000000-0005-0000-0000-000034000000}"/>
    <cellStyle name="Comma 2 14 2" xfId="395" xr:uid="{00000000-0005-0000-0000-000035000000}"/>
    <cellStyle name="Comma 2 15" xfId="44" xr:uid="{00000000-0005-0000-0000-000036000000}"/>
    <cellStyle name="Comma 2 15 2" xfId="397" xr:uid="{00000000-0005-0000-0000-000037000000}"/>
    <cellStyle name="Comma 2 16" xfId="47" xr:uid="{00000000-0005-0000-0000-000038000000}"/>
    <cellStyle name="Comma 2 16 2" xfId="399" xr:uid="{00000000-0005-0000-0000-000039000000}"/>
    <cellStyle name="Comma 2 17" xfId="50" xr:uid="{00000000-0005-0000-0000-00003A000000}"/>
    <cellStyle name="Comma 2 17 2" xfId="401" xr:uid="{00000000-0005-0000-0000-00003B000000}"/>
    <cellStyle name="Comma 2 18" xfId="53" xr:uid="{00000000-0005-0000-0000-00003C000000}"/>
    <cellStyle name="Comma 2 18 2" xfId="403" xr:uid="{00000000-0005-0000-0000-00003D000000}"/>
    <cellStyle name="Comma 2 19" xfId="56" xr:uid="{00000000-0005-0000-0000-00003E000000}"/>
    <cellStyle name="Comma 2 19 2" xfId="405" xr:uid="{00000000-0005-0000-0000-00003F000000}"/>
    <cellStyle name="Comma 2 2" xfId="5" xr:uid="{00000000-0005-0000-0000-000040000000}"/>
    <cellStyle name="Comma 2 2 2" xfId="371" xr:uid="{00000000-0005-0000-0000-000041000000}"/>
    <cellStyle name="Comma 2 20" xfId="59" xr:uid="{00000000-0005-0000-0000-000042000000}"/>
    <cellStyle name="Comma 2 20 2" xfId="407" xr:uid="{00000000-0005-0000-0000-000043000000}"/>
    <cellStyle name="Comma 2 21" xfId="62" xr:uid="{00000000-0005-0000-0000-000044000000}"/>
    <cellStyle name="Comma 2 21 2" xfId="409" xr:uid="{00000000-0005-0000-0000-000045000000}"/>
    <cellStyle name="Comma 2 22" xfId="65" xr:uid="{00000000-0005-0000-0000-000046000000}"/>
    <cellStyle name="Comma 2 22 2" xfId="411" xr:uid="{00000000-0005-0000-0000-000047000000}"/>
    <cellStyle name="Comma 2 23" xfId="68" xr:uid="{00000000-0005-0000-0000-000048000000}"/>
    <cellStyle name="Comma 2 23 2" xfId="413" xr:uid="{00000000-0005-0000-0000-000049000000}"/>
    <cellStyle name="Comma 2 24" xfId="71" xr:uid="{00000000-0005-0000-0000-00004A000000}"/>
    <cellStyle name="Comma 2 24 2" xfId="415" xr:uid="{00000000-0005-0000-0000-00004B000000}"/>
    <cellStyle name="Comma 2 25" xfId="74" xr:uid="{00000000-0005-0000-0000-00004C000000}"/>
    <cellStyle name="Comma 2 25 2" xfId="417" xr:uid="{00000000-0005-0000-0000-00004D000000}"/>
    <cellStyle name="Comma 2 26" xfId="77" xr:uid="{00000000-0005-0000-0000-00004E000000}"/>
    <cellStyle name="Comma 2 26 2" xfId="419" xr:uid="{00000000-0005-0000-0000-00004F000000}"/>
    <cellStyle name="Comma 2 27" xfId="80" xr:uid="{00000000-0005-0000-0000-000050000000}"/>
    <cellStyle name="Comma 2 27 2" xfId="421" xr:uid="{00000000-0005-0000-0000-000051000000}"/>
    <cellStyle name="Comma 2 28" xfId="83" xr:uid="{00000000-0005-0000-0000-000052000000}"/>
    <cellStyle name="Comma 2 28 2" xfId="423" xr:uid="{00000000-0005-0000-0000-000053000000}"/>
    <cellStyle name="Comma 2 29" xfId="86" xr:uid="{00000000-0005-0000-0000-000054000000}"/>
    <cellStyle name="Comma 2 29 2" xfId="425" xr:uid="{00000000-0005-0000-0000-000055000000}"/>
    <cellStyle name="Comma 2 3" xfId="8" xr:uid="{00000000-0005-0000-0000-000056000000}"/>
    <cellStyle name="Comma 2 3 2" xfId="373" xr:uid="{00000000-0005-0000-0000-000057000000}"/>
    <cellStyle name="Comma 2 30" xfId="89" xr:uid="{00000000-0005-0000-0000-000058000000}"/>
    <cellStyle name="Comma 2 30 2" xfId="427" xr:uid="{00000000-0005-0000-0000-000059000000}"/>
    <cellStyle name="Comma 2 31" xfId="92" xr:uid="{00000000-0005-0000-0000-00005A000000}"/>
    <cellStyle name="Comma 2 31 2" xfId="429" xr:uid="{00000000-0005-0000-0000-00005B000000}"/>
    <cellStyle name="Comma 2 32" xfId="95" xr:uid="{00000000-0005-0000-0000-00005C000000}"/>
    <cellStyle name="Comma 2 32 2" xfId="431" xr:uid="{00000000-0005-0000-0000-00005D000000}"/>
    <cellStyle name="Comma 2 33" xfId="98" xr:uid="{00000000-0005-0000-0000-00005E000000}"/>
    <cellStyle name="Comma 2 33 2" xfId="433" xr:uid="{00000000-0005-0000-0000-00005F000000}"/>
    <cellStyle name="Comma 2 34" xfId="101" xr:uid="{00000000-0005-0000-0000-000060000000}"/>
    <cellStyle name="Comma 2 34 2" xfId="435" xr:uid="{00000000-0005-0000-0000-000061000000}"/>
    <cellStyle name="Comma 2 35" xfId="104" xr:uid="{00000000-0005-0000-0000-000062000000}"/>
    <cellStyle name="Comma 2 35 2" xfId="437" xr:uid="{00000000-0005-0000-0000-000063000000}"/>
    <cellStyle name="Comma 2 36" xfId="107" xr:uid="{00000000-0005-0000-0000-000064000000}"/>
    <cellStyle name="Comma 2 36 2" xfId="439" xr:uid="{00000000-0005-0000-0000-000065000000}"/>
    <cellStyle name="Comma 2 37" xfId="110" xr:uid="{00000000-0005-0000-0000-000066000000}"/>
    <cellStyle name="Comma 2 37 2" xfId="441" xr:uid="{00000000-0005-0000-0000-000067000000}"/>
    <cellStyle name="Comma 2 38" xfId="113" xr:uid="{00000000-0005-0000-0000-000068000000}"/>
    <cellStyle name="Comma 2 38 2" xfId="443" xr:uid="{00000000-0005-0000-0000-000069000000}"/>
    <cellStyle name="Comma 2 39" xfId="116" xr:uid="{00000000-0005-0000-0000-00006A000000}"/>
    <cellStyle name="Comma 2 39 2" xfId="445" xr:uid="{00000000-0005-0000-0000-00006B000000}"/>
    <cellStyle name="Comma 2 4" xfId="11" xr:uid="{00000000-0005-0000-0000-00006C000000}"/>
    <cellStyle name="Comma 2 4 2" xfId="375" xr:uid="{00000000-0005-0000-0000-00006D000000}"/>
    <cellStyle name="Comma 2 40" xfId="119" xr:uid="{00000000-0005-0000-0000-00006E000000}"/>
    <cellStyle name="Comma 2 40 2" xfId="447" xr:uid="{00000000-0005-0000-0000-00006F000000}"/>
    <cellStyle name="Comma 2 41" xfId="122" xr:uid="{00000000-0005-0000-0000-000070000000}"/>
    <cellStyle name="Comma 2 41 2" xfId="449" xr:uid="{00000000-0005-0000-0000-000071000000}"/>
    <cellStyle name="Comma 2 42" xfId="125" xr:uid="{00000000-0005-0000-0000-000072000000}"/>
    <cellStyle name="Comma 2 42 2" xfId="451" xr:uid="{00000000-0005-0000-0000-000073000000}"/>
    <cellStyle name="Comma 2 43" xfId="128" xr:uid="{00000000-0005-0000-0000-000074000000}"/>
    <cellStyle name="Comma 2 43 2" xfId="453" xr:uid="{00000000-0005-0000-0000-000075000000}"/>
    <cellStyle name="Comma 2 44" xfId="131" xr:uid="{00000000-0005-0000-0000-000076000000}"/>
    <cellStyle name="Comma 2 44 2" xfId="455" xr:uid="{00000000-0005-0000-0000-000077000000}"/>
    <cellStyle name="Comma 2 45" xfId="134" xr:uid="{00000000-0005-0000-0000-000078000000}"/>
    <cellStyle name="Comma 2 45 2" xfId="457" xr:uid="{00000000-0005-0000-0000-000079000000}"/>
    <cellStyle name="Comma 2 46" xfId="137" xr:uid="{00000000-0005-0000-0000-00007A000000}"/>
    <cellStyle name="Comma 2 46 2" xfId="459" xr:uid="{00000000-0005-0000-0000-00007B000000}"/>
    <cellStyle name="Comma 2 47" xfId="140" xr:uid="{00000000-0005-0000-0000-00007C000000}"/>
    <cellStyle name="Comma 2 47 2" xfId="461" xr:uid="{00000000-0005-0000-0000-00007D000000}"/>
    <cellStyle name="Comma 2 48" xfId="143" xr:uid="{00000000-0005-0000-0000-00007E000000}"/>
    <cellStyle name="Comma 2 48 2" xfId="463" xr:uid="{00000000-0005-0000-0000-00007F000000}"/>
    <cellStyle name="Comma 2 49" xfId="146" xr:uid="{00000000-0005-0000-0000-000080000000}"/>
    <cellStyle name="Comma 2 49 2" xfId="465" xr:uid="{00000000-0005-0000-0000-000081000000}"/>
    <cellStyle name="Comma 2 5" xfId="14" xr:uid="{00000000-0005-0000-0000-000082000000}"/>
    <cellStyle name="Comma 2 5 2" xfId="377" xr:uid="{00000000-0005-0000-0000-000083000000}"/>
    <cellStyle name="Comma 2 50" xfId="149" xr:uid="{00000000-0005-0000-0000-000084000000}"/>
    <cellStyle name="Comma 2 50 2" xfId="467" xr:uid="{00000000-0005-0000-0000-000085000000}"/>
    <cellStyle name="Comma 2 51" xfId="152" xr:uid="{00000000-0005-0000-0000-000086000000}"/>
    <cellStyle name="Comma 2 51 2" xfId="469" xr:uid="{00000000-0005-0000-0000-000087000000}"/>
    <cellStyle name="Comma 2 52" xfId="154" xr:uid="{00000000-0005-0000-0000-000088000000}"/>
    <cellStyle name="Comma 2 52 2" xfId="470" xr:uid="{00000000-0005-0000-0000-000089000000}"/>
    <cellStyle name="Comma 2 53" xfId="156" xr:uid="{00000000-0005-0000-0000-00008A000000}"/>
    <cellStyle name="Comma 2 53 2" xfId="471" xr:uid="{00000000-0005-0000-0000-00008B000000}"/>
    <cellStyle name="Comma 2 54" xfId="159" xr:uid="{00000000-0005-0000-0000-00008C000000}"/>
    <cellStyle name="Comma 2 54 2" xfId="473" xr:uid="{00000000-0005-0000-0000-00008D000000}"/>
    <cellStyle name="Comma 2 55" xfId="162" xr:uid="{00000000-0005-0000-0000-00008E000000}"/>
    <cellStyle name="Comma 2 55 2" xfId="475" xr:uid="{00000000-0005-0000-0000-00008F000000}"/>
    <cellStyle name="Comma 2 56" xfId="165" xr:uid="{00000000-0005-0000-0000-000090000000}"/>
    <cellStyle name="Comma 2 56 2" xfId="477" xr:uid="{00000000-0005-0000-0000-000091000000}"/>
    <cellStyle name="Comma 2 57" xfId="168" xr:uid="{00000000-0005-0000-0000-000092000000}"/>
    <cellStyle name="Comma 2 57 2" xfId="479" xr:uid="{00000000-0005-0000-0000-000093000000}"/>
    <cellStyle name="Comma 2 58" xfId="171" xr:uid="{00000000-0005-0000-0000-000094000000}"/>
    <cellStyle name="Comma 2 58 2" xfId="481" xr:uid="{00000000-0005-0000-0000-000095000000}"/>
    <cellStyle name="Comma 2 59" xfId="174" xr:uid="{00000000-0005-0000-0000-000096000000}"/>
    <cellStyle name="Comma 2 59 2" xfId="483" xr:uid="{00000000-0005-0000-0000-000097000000}"/>
    <cellStyle name="Comma 2 6" xfId="17" xr:uid="{00000000-0005-0000-0000-000098000000}"/>
    <cellStyle name="Comma 2 6 2" xfId="379" xr:uid="{00000000-0005-0000-0000-000099000000}"/>
    <cellStyle name="Comma 2 60" xfId="177" xr:uid="{00000000-0005-0000-0000-00009A000000}"/>
    <cellStyle name="Comma 2 60 2" xfId="485" xr:uid="{00000000-0005-0000-0000-00009B000000}"/>
    <cellStyle name="Comma 2 61" xfId="180" xr:uid="{00000000-0005-0000-0000-00009C000000}"/>
    <cellStyle name="Comma 2 61 2" xfId="487" xr:uid="{00000000-0005-0000-0000-00009D000000}"/>
    <cellStyle name="Comma 2 62" xfId="183" xr:uid="{00000000-0005-0000-0000-00009E000000}"/>
    <cellStyle name="Comma 2 62 2" xfId="489" xr:uid="{00000000-0005-0000-0000-00009F000000}"/>
    <cellStyle name="Comma 2 63" xfId="186" xr:uid="{00000000-0005-0000-0000-0000A0000000}"/>
    <cellStyle name="Comma 2 63 2" xfId="491" xr:uid="{00000000-0005-0000-0000-0000A1000000}"/>
    <cellStyle name="Comma 2 64" xfId="188" xr:uid="{00000000-0005-0000-0000-0000A2000000}"/>
    <cellStyle name="Comma 2 64 2" xfId="492" xr:uid="{00000000-0005-0000-0000-0000A3000000}"/>
    <cellStyle name="Comma 2 65" xfId="191" xr:uid="{00000000-0005-0000-0000-0000A4000000}"/>
    <cellStyle name="Comma 2 65 2" xfId="494" xr:uid="{00000000-0005-0000-0000-0000A5000000}"/>
    <cellStyle name="Comma 2 66" xfId="194" xr:uid="{00000000-0005-0000-0000-0000A6000000}"/>
    <cellStyle name="Comma 2 66 2" xfId="496" xr:uid="{00000000-0005-0000-0000-0000A7000000}"/>
    <cellStyle name="Comma 2 67" xfId="197" xr:uid="{00000000-0005-0000-0000-0000A8000000}"/>
    <cellStyle name="Comma 2 67 2" xfId="498" xr:uid="{00000000-0005-0000-0000-0000A9000000}"/>
    <cellStyle name="Comma 2 68" xfId="200" xr:uid="{00000000-0005-0000-0000-0000AA000000}"/>
    <cellStyle name="Comma 2 68 2" xfId="500" xr:uid="{00000000-0005-0000-0000-0000AB000000}"/>
    <cellStyle name="Comma 2 69" xfId="203" xr:uid="{00000000-0005-0000-0000-0000AC000000}"/>
    <cellStyle name="Comma 2 69 2" xfId="502" xr:uid="{00000000-0005-0000-0000-0000AD000000}"/>
    <cellStyle name="Comma 2 7" xfId="20" xr:uid="{00000000-0005-0000-0000-0000AE000000}"/>
    <cellStyle name="Comma 2 7 2" xfId="381" xr:uid="{00000000-0005-0000-0000-0000AF000000}"/>
    <cellStyle name="Comma 2 70" xfId="206" xr:uid="{00000000-0005-0000-0000-0000B0000000}"/>
    <cellStyle name="Comma 2 70 2" xfId="504" xr:uid="{00000000-0005-0000-0000-0000B1000000}"/>
    <cellStyle name="Comma 2 71" xfId="209" xr:uid="{00000000-0005-0000-0000-0000B2000000}"/>
    <cellStyle name="Comma 2 71 2" xfId="506" xr:uid="{00000000-0005-0000-0000-0000B3000000}"/>
    <cellStyle name="Comma 2 72" xfId="212" xr:uid="{00000000-0005-0000-0000-0000B4000000}"/>
    <cellStyle name="Comma 2 72 2" xfId="508" xr:uid="{00000000-0005-0000-0000-0000B5000000}"/>
    <cellStyle name="Comma 2 73" xfId="215" xr:uid="{00000000-0005-0000-0000-0000B6000000}"/>
    <cellStyle name="Comma 2 73 2" xfId="510" xr:uid="{00000000-0005-0000-0000-0000B7000000}"/>
    <cellStyle name="Comma 2 74" xfId="218" xr:uid="{00000000-0005-0000-0000-0000B8000000}"/>
    <cellStyle name="Comma 2 74 2" xfId="512" xr:uid="{00000000-0005-0000-0000-0000B9000000}"/>
    <cellStyle name="Comma 2 75" xfId="221" xr:uid="{00000000-0005-0000-0000-0000BA000000}"/>
    <cellStyle name="Comma 2 75 2" xfId="514" xr:uid="{00000000-0005-0000-0000-0000BB000000}"/>
    <cellStyle name="Comma 2 76" xfId="224" xr:uid="{00000000-0005-0000-0000-0000BC000000}"/>
    <cellStyle name="Comma 2 76 2" xfId="516" xr:uid="{00000000-0005-0000-0000-0000BD000000}"/>
    <cellStyle name="Comma 2 77" xfId="227" xr:uid="{00000000-0005-0000-0000-0000BE000000}"/>
    <cellStyle name="Comma 2 77 2" xfId="518" xr:uid="{00000000-0005-0000-0000-0000BF000000}"/>
    <cellStyle name="Comma 2 78" xfId="230" xr:uid="{00000000-0005-0000-0000-0000C0000000}"/>
    <cellStyle name="Comma 2 78 2" xfId="520" xr:uid="{00000000-0005-0000-0000-0000C1000000}"/>
    <cellStyle name="Comma 2 79" xfId="233" xr:uid="{00000000-0005-0000-0000-0000C2000000}"/>
    <cellStyle name="Comma 2 79 2" xfId="522" xr:uid="{00000000-0005-0000-0000-0000C3000000}"/>
    <cellStyle name="Comma 2 8" xfId="23" xr:uid="{00000000-0005-0000-0000-0000C4000000}"/>
    <cellStyle name="Comma 2 8 2" xfId="383" xr:uid="{00000000-0005-0000-0000-0000C5000000}"/>
    <cellStyle name="Comma 2 80" xfId="236" xr:uid="{00000000-0005-0000-0000-0000C6000000}"/>
    <cellStyle name="Comma 2 80 2" xfId="524" xr:uid="{00000000-0005-0000-0000-0000C7000000}"/>
    <cellStyle name="Comma 2 81" xfId="239" xr:uid="{00000000-0005-0000-0000-0000C8000000}"/>
    <cellStyle name="Comma 2 81 2" xfId="526" xr:uid="{00000000-0005-0000-0000-0000C9000000}"/>
    <cellStyle name="Comma 2 82" xfId="242" xr:uid="{00000000-0005-0000-0000-0000CA000000}"/>
    <cellStyle name="Comma 2 82 2" xfId="528" xr:uid="{00000000-0005-0000-0000-0000CB000000}"/>
    <cellStyle name="Comma 2 83" xfId="245" xr:uid="{00000000-0005-0000-0000-0000CC000000}"/>
    <cellStyle name="Comma 2 83 2" xfId="530" xr:uid="{00000000-0005-0000-0000-0000CD000000}"/>
    <cellStyle name="Comma 2 84" xfId="248" xr:uid="{00000000-0005-0000-0000-0000CE000000}"/>
    <cellStyle name="Comma 2 84 2" xfId="532" xr:uid="{00000000-0005-0000-0000-0000CF000000}"/>
    <cellStyle name="Comma 2 85" xfId="251" xr:uid="{00000000-0005-0000-0000-0000D0000000}"/>
    <cellStyle name="Comma 2 85 2" xfId="534" xr:uid="{00000000-0005-0000-0000-0000D1000000}"/>
    <cellStyle name="Comma 2 86" xfId="254" xr:uid="{00000000-0005-0000-0000-0000D2000000}"/>
    <cellStyle name="Comma 2 86 2" xfId="536" xr:uid="{00000000-0005-0000-0000-0000D3000000}"/>
    <cellStyle name="Comma 2 87" xfId="257" xr:uid="{00000000-0005-0000-0000-0000D4000000}"/>
    <cellStyle name="Comma 2 87 2" xfId="538" xr:uid="{00000000-0005-0000-0000-0000D5000000}"/>
    <cellStyle name="Comma 2 88" xfId="260" xr:uid="{00000000-0005-0000-0000-0000D6000000}"/>
    <cellStyle name="Comma 2 88 2" xfId="540" xr:uid="{00000000-0005-0000-0000-0000D7000000}"/>
    <cellStyle name="Comma 2 89" xfId="263" xr:uid="{00000000-0005-0000-0000-0000D8000000}"/>
    <cellStyle name="Comma 2 89 2" xfId="543" xr:uid="{00000000-0005-0000-0000-0000D9000000}"/>
    <cellStyle name="Comma 2 9" xfId="26" xr:uid="{00000000-0005-0000-0000-0000DA000000}"/>
    <cellStyle name="Comma 2 9 2" xfId="385" xr:uid="{00000000-0005-0000-0000-0000DB000000}"/>
    <cellStyle name="Comma 2 90" xfId="266" xr:uid="{00000000-0005-0000-0000-0000DC000000}"/>
    <cellStyle name="Comma 2 90 2" xfId="545" xr:uid="{00000000-0005-0000-0000-0000DD000000}"/>
    <cellStyle name="Comma 2 91" xfId="269" xr:uid="{00000000-0005-0000-0000-0000DE000000}"/>
    <cellStyle name="Comma 2 91 2" xfId="547" xr:uid="{00000000-0005-0000-0000-0000DF000000}"/>
    <cellStyle name="Comma 2 92" xfId="272" xr:uid="{00000000-0005-0000-0000-0000E0000000}"/>
    <cellStyle name="Comma 2 92 2" xfId="549" xr:uid="{00000000-0005-0000-0000-0000E1000000}"/>
    <cellStyle name="Comma 2 93" xfId="275" xr:uid="{00000000-0005-0000-0000-0000E2000000}"/>
    <cellStyle name="Comma 2 93 2" xfId="551" xr:uid="{00000000-0005-0000-0000-0000E3000000}"/>
    <cellStyle name="Comma 2 94" xfId="278" xr:uid="{00000000-0005-0000-0000-0000E4000000}"/>
    <cellStyle name="Comma 2 94 2" xfId="553" xr:uid="{00000000-0005-0000-0000-0000E5000000}"/>
    <cellStyle name="Comma 2 95" xfId="281" xr:uid="{00000000-0005-0000-0000-0000E6000000}"/>
    <cellStyle name="Comma 2 95 2" xfId="555" xr:uid="{00000000-0005-0000-0000-0000E7000000}"/>
    <cellStyle name="Comma 2 96" xfId="284" xr:uid="{00000000-0005-0000-0000-0000E8000000}"/>
    <cellStyle name="Comma 2 96 2" xfId="557" xr:uid="{00000000-0005-0000-0000-0000E9000000}"/>
    <cellStyle name="Comma 2 97" xfId="287" xr:uid="{00000000-0005-0000-0000-0000EA000000}"/>
    <cellStyle name="Comma 2 97 2" xfId="559" xr:uid="{00000000-0005-0000-0000-0000EB000000}"/>
    <cellStyle name="Comma 2 98" xfId="290" xr:uid="{00000000-0005-0000-0000-0000EC000000}"/>
    <cellStyle name="Comma 2 98 2" xfId="561" xr:uid="{00000000-0005-0000-0000-0000ED000000}"/>
    <cellStyle name="Comma 2 99" xfId="293" xr:uid="{00000000-0005-0000-0000-0000EE000000}"/>
    <cellStyle name="Comma 2 99 2" xfId="563" xr:uid="{00000000-0005-0000-0000-0000EF000000}"/>
    <cellStyle name="Comma 3" xfId="359" xr:uid="{00000000-0005-0000-0000-0000F0000000}"/>
    <cellStyle name="Comma 3 2" xfId="609" xr:uid="{00000000-0005-0000-0000-0000F1000000}"/>
    <cellStyle name="Comma 3 2 2" xfId="643" xr:uid="{00000000-0005-0000-0000-0000F2000000}"/>
    <cellStyle name="Comma 3 3" xfId="642" xr:uid="{00000000-0005-0000-0000-0000F3000000}"/>
    <cellStyle name="Comma 4" xfId="606" xr:uid="{00000000-0005-0000-0000-0000F4000000}"/>
    <cellStyle name="Comma 5" xfId="616" xr:uid="{00000000-0005-0000-0000-0000F5000000}"/>
    <cellStyle name="Comma 5 2" xfId="644" xr:uid="{00000000-0005-0000-0000-0000F6000000}"/>
    <cellStyle name="Comma 6" xfId="618" xr:uid="{00000000-0005-0000-0000-0000F7000000}"/>
    <cellStyle name="Comma 6 2" xfId="645" xr:uid="{00000000-0005-0000-0000-0000F8000000}"/>
    <cellStyle name="Comma 7" xfId="621" xr:uid="{00000000-0005-0000-0000-0000F9000000}"/>
    <cellStyle name="Comma 7 2" xfId="646" xr:uid="{00000000-0005-0000-0000-0000FA000000}"/>
    <cellStyle name="Currency" xfId="1" builtinId="4"/>
    <cellStyle name="Currency 10" xfId="25" xr:uid="{00000000-0005-0000-0000-0000FB000000}"/>
    <cellStyle name="Currency 10 2" xfId="384" xr:uid="{00000000-0005-0000-0000-0000FC000000}"/>
    <cellStyle name="Currency 10 2 2" xfId="648" xr:uid="{00000000-0005-0000-0000-0000FD000000}"/>
    <cellStyle name="Currency 10 3" xfId="647" xr:uid="{00000000-0005-0000-0000-0000FE000000}"/>
    <cellStyle name="Currency 100" xfId="292" xr:uid="{00000000-0005-0000-0000-0000FF000000}"/>
    <cellStyle name="Currency 100 2" xfId="562" xr:uid="{00000000-0005-0000-0000-000000010000}"/>
    <cellStyle name="Currency 100 2 2" xfId="650" xr:uid="{00000000-0005-0000-0000-000001010000}"/>
    <cellStyle name="Currency 100 3" xfId="649" xr:uid="{00000000-0005-0000-0000-000002010000}"/>
    <cellStyle name="Currency 101" xfId="295" xr:uid="{00000000-0005-0000-0000-000003010000}"/>
    <cellStyle name="Currency 101 2" xfId="564" xr:uid="{00000000-0005-0000-0000-000004010000}"/>
    <cellStyle name="Currency 101 2 2" xfId="652" xr:uid="{00000000-0005-0000-0000-000005010000}"/>
    <cellStyle name="Currency 101 3" xfId="651" xr:uid="{00000000-0005-0000-0000-000006010000}"/>
    <cellStyle name="Currency 102" xfId="298" xr:uid="{00000000-0005-0000-0000-000007010000}"/>
    <cellStyle name="Currency 102 2" xfId="566" xr:uid="{00000000-0005-0000-0000-000008010000}"/>
    <cellStyle name="Currency 102 2 2" xfId="654" xr:uid="{00000000-0005-0000-0000-000009010000}"/>
    <cellStyle name="Currency 102 3" xfId="653" xr:uid="{00000000-0005-0000-0000-00000A010000}"/>
    <cellStyle name="Currency 103" xfId="301" xr:uid="{00000000-0005-0000-0000-00000B010000}"/>
    <cellStyle name="Currency 103 2" xfId="568" xr:uid="{00000000-0005-0000-0000-00000C010000}"/>
    <cellStyle name="Currency 103 2 2" xfId="656" xr:uid="{00000000-0005-0000-0000-00000D010000}"/>
    <cellStyle name="Currency 103 3" xfId="655" xr:uid="{00000000-0005-0000-0000-00000E010000}"/>
    <cellStyle name="Currency 104" xfId="304" xr:uid="{00000000-0005-0000-0000-00000F010000}"/>
    <cellStyle name="Currency 104 2" xfId="570" xr:uid="{00000000-0005-0000-0000-000010010000}"/>
    <cellStyle name="Currency 104 2 2" xfId="658" xr:uid="{00000000-0005-0000-0000-000011010000}"/>
    <cellStyle name="Currency 104 3" xfId="657" xr:uid="{00000000-0005-0000-0000-000012010000}"/>
    <cellStyle name="Currency 105" xfId="307" xr:uid="{00000000-0005-0000-0000-000013010000}"/>
    <cellStyle name="Currency 105 2" xfId="572" xr:uid="{00000000-0005-0000-0000-000014010000}"/>
    <cellStyle name="Currency 105 2 2" xfId="660" xr:uid="{00000000-0005-0000-0000-000015010000}"/>
    <cellStyle name="Currency 105 3" xfId="659" xr:uid="{00000000-0005-0000-0000-000016010000}"/>
    <cellStyle name="Currency 106" xfId="310" xr:uid="{00000000-0005-0000-0000-000017010000}"/>
    <cellStyle name="Currency 106 2" xfId="574" xr:uid="{00000000-0005-0000-0000-000018010000}"/>
    <cellStyle name="Currency 106 2 2" xfId="662" xr:uid="{00000000-0005-0000-0000-000019010000}"/>
    <cellStyle name="Currency 106 3" xfId="661" xr:uid="{00000000-0005-0000-0000-00001A010000}"/>
    <cellStyle name="Currency 107" xfId="313" xr:uid="{00000000-0005-0000-0000-00001B010000}"/>
    <cellStyle name="Currency 107 2" xfId="576" xr:uid="{00000000-0005-0000-0000-00001C010000}"/>
    <cellStyle name="Currency 107 2 2" xfId="664" xr:uid="{00000000-0005-0000-0000-00001D010000}"/>
    <cellStyle name="Currency 107 3" xfId="663" xr:uid="{00000000-0005-0000-0000-00001E010000}"/>
    <cellStyle name="Currency 108" xfId="316" xr:uid="{00000000-0005-0000-0000-00001F010000}"/>
    <cellStyle name="Currency 108 2" xfId="578" xr:uid="{00000000-0005-0000-0000-000020010000}"/>
    <cellStyle name="Currency 108 2 2" xfId="666" xr:uid="{00000000-0005-0000-0000-000021010000}"/>
    <cellStyle name="Currency 108 3" xfId="665" xr:uid="{00000000-0005-0000-0000-000022010000}"/>
    <cellStyle name="Currency 109" xfId="319" xr:uid="{00000000-0005-0000-0000-000023010000}"/>
    <cellStyle name="Currency 109 2" xfId="580" xr:uid="{00000000-0005-0000-0000-000024010000}"/>
    <cellStyle name="Currency 109 2 2" xfId="668" xr:uid="{00000000-0005-0000-0000-000025010000}"/>
    <cellStyle name="Currency 109 3" xfId="667" xr:uid="{00000000-0005-0000-0000-000026010000}"/>
    <cellStyle name="Currency 11" xfId="28" xr:uid="{00000000-0005-0000-0000-000027010000}"/>
    <cellStyle name="Currency 11 2" xfId="386" xr:uid="{00000000-0005-0000-0000-000028010000}"/>
    <cellStyle name="Currency 11 2 2" xfId="670" xr:uid="{00000000-0005-0000-0000-000029010000}"/>
    <cellStyle name="Currency 11 3" xfId="669" xr:uid="{00000000-0005-0000-0000-00002A010000}"/>
    <cellStyle name="Currency 110" xfId="322" xr:uid="{00000000-0005-0000-0000-00002B010000}"/>
    <cellStyle name="Currency 110 2" xfId="582" xr:uid="{00000000-0005-0000-0000-00002C010000}"/>
    <cellStyle name="Currency 110 2 2" xfId="672" xr:uid="{00000000-0005-0000-0000-00002D010000}"/>
    <cellStyle name="Currency 110 3" xfId="671" xr:uid="{00000000-0005-0000-0000-00002E010000}"/>
    <cellStyle name="Currency 111" xfId="325" xr:uid="{00000000-0005-0000-0000-00002F010000}"/>
    <cellStyle name="Currency 111 2" xfId="584" xr:uid="{00000000-0005-0000-0000-000030010000}"/>
    <cellStyle name="Currency 111 2 2" xfId="674" xr:uid="{00000000-0005-0000-0000-000031010000}"/>
    <cellStyle name="Currency 111 3" xfId="673" xr:uid="{00000000-0005-0000-0000-000032010000}"/>
    <cellStyle name="Currency 112" xfId="328" xr:uid="{00000000-0005-0000-0000-000033010000}"/>
    <cellStyle name="Currency 112 2" xfId="586" xr:uid="{00000000-0005-0000-0000-000034010000}"/>
    <cellStyle name="Currency 112 2 2" xfId="676" xr:uid="{00000000-0005-0000-0000-000035010000}"/>
    <cellStyle name="Currency 112 3" xfId="675" xr:uid="{00000000-0005-0000-0000-000036010000}"/>
    <cellStyle name="Currency 113" xfId="331" xr:uid="{00000000-0005-0000-0000-000037010000}"/>
    <cellStyle name="Currency 113 2" xfId="588" xr:uid="{00000000-0005-0000-0000-000038010000}"/>
    <cellStyle name="Currency 113 2 2" xfId="678" xr:uid="{00000000-0005-0000-0000-000039010000}"/>
    <cellStyle name="Currency 113 3" xfId="677" xr:uid="{00000000-0005-0000-0000-00003A010000}"/>
    <cellStyle name="Currency 114" xfId="334" xr:uid="{00000000-0005-0000-0000-00003B010000}"/>
    <cellStyle name="Currency 114 2" xfId="590" xr:uid="{00000000-0005-0000-0000-00003C010000}"/>
    <cellStyle name="Currency 114 2 2" xfId="680" xr:uid="{00000000-0005-0000-0000-00003D010000}"/>
    <cellStyle name="Currency 114 3" xfId="679" xr:uid="{00000000-0005-0000-0000-00003E010000}"/>
    <cellStyle name="Currency 115" xfId="337" xr:uid="{00000000-0005-0000-0000-00003F010000}"/>
    <cellStyle name="Currency 115 2" xfId="592" xr:uid="{00000000-0005-0000-0000-000040010000}"/>
    <cellStyle name="Currency 115 2 2" xfId="682" xr:uid="{00000000-0005-0000-0000-000041010000}"/>
    <cellStyle name="Currency 115 3" xfId="681" xr:uid="{00000000-0005-0000-0000-000042010000}"/>
    <cellStyle name="Currency 116" xfId="340" xr:uid="{00000000-0005-0000-0000-000043010000}"/>
    <cellStyle name="Currency 116 2" xfId="594" xr:uid="{00000000-0005-0000-0000-000044010000}"/>
    <cellStyle name="Currency 116 2 2" xfId="684" xr:uid="{00000000-0005-0000-0000-000045010000}"/>
    <cellStyle name="Currency 116 3" xfId="683" xr:uid="{00000000-0005-0000-0000-000046010000}"/>
    <cellStyle name="Currency 117" xfId="343" xr:uid="{00000000-0005-0000-0000-000047010000}"/>
    <cellStyle name="Currency 117 2" xfId="596" xr:uid="{00000000-0005-0000-0000-000048010000}"/>
    <cellStyle name="Currency 117 2 2" xfId="686" xr:uid="{00000000-0005-0000-0000-000049010000}"/>
    <cellStyle name="Currency 117 3" xfId="685" xr:uid="{00000000-0005-0000-0000-00004A010000}"/>
    <cellStyle name="Currency 118" xfId="346" xr:uid="{00000000-0005-0000-0000-00004B010000}"/>
    <cellStyle name="Currency 118 2" xfId="598" xr:uid="{00000000-0005-0000-0000-00004C010000}"/>
    <cellStyle name="Currency 118 2 2" xfId="688" xr:uid="{00000000-0005-0000-0000-00004D010000}"/>
    <cellStyle name="Currency 118 3" xfId="687" xr:uid="{00000000-0005-0000-0000-00004E010000}"/>
    <cellStyle name="Currency 119" xfId="349" xr:uid="{00000000-0005-0000-0000-00004F010000}"/>
    <cellStyle name="Currency 119 2" xfId="600" xr:uid="{00000000-0005-0000-0000-000050010000}"/>
    <cellStyle name="Currency 119 2 2" xfId="690" xr:uid="{00000000-0005-0000-0000-000051010000}"/>
    <cellStyle name="Currency 119 3" xfId="689" xr:uid="{00000000-0005-0000-0000-000052010000}"/>
    <cellStyle name="Currency 12" xfId="31" xr:uid="{00000000-0005-0000-0000-000053010000}"/>
    <cellStyle name="Currency 12 2" xfId="388" xr:uid="{00000000-0005-0000-0000-000054010000}"/>
    <cellStyle name="Currency 12 2 2" xfId="692" xr:uid="{00000000-0005-0000-0000-000055010000}"/>
    <cellStyle name="Currency 12 3" xfId="691" xr:uid="{00000000-0005-0000-0000-000056010000}"/>
    <cellStyle name="Currency 120" xfId="352" xr:uid="{00000000-0005-0000-0000-000057010000}"/>
    <cellStyle name="Currency 120 2" xfId="602" xr:uid="{00000000-0005-0000-0000-000058010000}"/>
    <cellStyle name="Currency 120 2 2" xfId="694" xr:uid="{00000000-0005-0000-0000-000059010000}"/>
    <cellStyle name="Currency 120 3" xfId="693" xr:uid="{00000000-0005-0000-0000-00005A010000}"/>
    <cellStyle name="Currency 121" xfId="355" xr:uid="{00000000-0005-0000-0000-00005B010000}"/>
    <cellStyle name="Currency 121 2" xfId="604" xr:uid="{00000000-0005-0000-0000-00005C010000}"/>
    <cellStyle name="Currency 121 2 2" xfId="696" xr:uid="{00000000-0005-0000-0000-00005D010000}"/>
    <cellStyle name="Currency 121 3" xfId="695" xr:uid="{00000000-0005-0000-0000-00005E010000}"/>
    <cellStyle name="Currency 13" xfId="34" xr:uid="{00000000-0005-0000-0000-00005F010000}"/>
    <cellStyle name="Currency 13 2" xfId="390" xr:uid="{00000000-0005-0000-0000-000060010000}"/>
    <cellStyle name="Currency 13 2 2" xfId="698" xr:uid="{00000000-0005-0000-0000-000061010000}"/>
    <cellStyle name="Currency 13 3" xfId="697" xr:uid="{00000000-0005-0000-0000-000062010000}"/>
    <cellStyle name="Currency 14" xfId="37" xr:uid="{00000000-0005-0000-0000-000063010000}"/>
    <cellStyle name="Currency 14 2" xfId="392" xr:uid="{00000000-0005-0000-0000-000064010000}"/>
    <cellStyle name="Currency 14 2 2" xfId="700" xr:uid="{00000000-0005-0000-0000-000065010000}"/>
    <cellStyle name="Currency 14 3" xfId="699" xr:uid="{00000000-0005-0000-0000-000066010000}"/>
    <cellStyle name="Currency 15" xfId="40" xr:uid="{00000000-0005-0000-0000-000067010000}"/>
    <cellStyle name="Currency 15 2" xfId="394" xr:uid="{00000000-0005-0000-0000-000068010000}"/>
    <cellStyle name="Currency 15 2 2" xfId="702" xr:uid="{00000000-0005-0000-0000-000069010000}"/>
    <cellStyle name="Currency 15 3" xfId="701" xr:uid="{00000000-0005-0000-0000-00006A010000}"/>
    <cellStyle name="Currency 16" xfId="43" xr:uid="{00000000-0005-0000-0000-00006B010000}"/>
    <cellStyle name="Currency 16 2" xfId="396" xr:uid="{00000000-0005-0000-0000-00006C010000}"/>
    <cellStyle name="Currency 16 2 2" xfId="704" xr:uid="{00000000-0005-0000-0000-00006D010000}"/>
    <cellStyle name="Currency 16 3" xfId="703" xr:uid="{00000000-0005-0000-0000-00006E010000}"/>
    <cellStyle name="Currency 17" xfId="46" xr:uid="{00000000-0005-0000-0000-00006F010000}"/>
    <cellStyle name="Currency 17 2" xfId="398" xr:uid="{00000000-0005-0000-0000-000070010000}"/>
    <cellStyle name="Currency 17 2 2" xfId="706" xr:uid="{00000000-0005-0000-0000-000071010000}"/>
    <cellStyle name="Currency 17 3" xfId="705" xr:uid="{00000000-0005-0000-0000-000072010000}"/>
    <cellStyle name="Currency 18" xfId="49" xr:uid="{00000000-0005-0000-0000-000073010000}"/>
    <cellStyle name="Currency 18 2" xfId="400" xr:uid="{00000000-0005-0000-0000-000074010000}"/>
    <cellStyle name="Currency 18 2 2" xfId="708" xr:uid="{00000000-0005-0000-0000-000075010000}"/>
    <cellStyle name="Currency 18 3" xfId="707" xr:uid="{00000000-0005-0000-0000-000076010000}"/>
    <cellStyle name="Currency 19" xfId="52" xr:uid="{00000000-0005-0000-0000-000077010000}"/>
    <cellStyle name="Currency 19 2" xfId="402" xr:uid="{00000000-0005-0000-0000-000078010000}"/>
    <cellStyle name="Currency 19 2 2" xfId="710" xr:uid="{00000000-0005-0000-0000-000079010000}"/>
    <cellStyle name="Currency 19 3" xfId="709" xr:uid="{00000000-0005-0000-0000-00007A010000}"/>
    <cellStyle name="Currency 2" xfId="4" xr:uid="{00000000-0005-0000-0000-00007B010000}"/>
    <cellStyle name="Currency 2 2" xfId="362" xr:uid="{00000000-0005-0000-0000-00007C010000}"/>
    <cellStyle name="Currency 2 2 2" xfId="612" xr:uid="{00000000-0005-0000-0000-00007D010000}"/>
    <cellStyle name="Currency 2 3" xfId="370" xr:uid="{00000000-0005-0000-0000-00007E010000}"/>
    <cellStyle name="Currency 2 3 2" xfId="712" xr:uid="{00000000-0005-0000-0000-00007F010000}"/>
    <cellStyle name="Currency 2 4" xfId="711" xr:uid="{00000000-0005-0000-0000-000080010000}"/>
    <cellStyle name="Currency 20" xfId="55" xr:uid="{00000000-0005-0000-0000-000081010000}"/>
    <cellStyle name="Currency 20 2" xfId="404" xr:uid="{00000000-0005-0000-0000-000082010000}"/>
    <cellStyle name="Currency 20 2 2" xfId="714" xr:uid="{00000000-0005-0000-0000-000083010000}"/>
    <cellStyle name="Currency 20 3" xfId="713" xr:uid="{00000000-0005-0000-0000-000084010000}"/>
    <cellStyle name="Currency 21" xfId="58" xr:uid="{00000000-0005-0000-0000-000085010000}"/>
    <cellStyle name="Currency 21 2" xfId="406" xr:uid="{00000000-0005-0000-0000-000086010000}"/>
    <cellStyle name="Currency 21 2 2" xfId="716" xr:uid="{00000000-0005-0000-0000-000087010000}"/>
    <cellStyle name="Currency 21 3" xfId="715" xr:uid="{00000000-0005-0000-0000-000088010000}"/>
    <cellStyle name="Currency 22" xfId="61" xr:uid="{00000000-0005-0000-0000-000089010000}"/>
    <cellStyle name="Currency 22 2" xfId="408" xr:uid="{00000000-0005-0000-0000-00008A010000}"/>
    <cellStyle name="Currency 22 2 2" xfId="718" xr:uid="{00000000-0005-0000-0000-00008B010000}"/>
    <cellStyle name="Currency 22 3" xfId="717" xr:uid="{00000000-0005-0000-0000-00008C010000}"/>
    <cellStyle name="Currency 23" xfId="64" xr:uid="{00000000-0005-0000-0000-00008D010000}"/>
    <cellStyle name="Currency 23 2" xfId="410" xr:uid="{00000000-0005-0000-0000-00008E010000}"/>
    <cellStyle name="Currency 23 2 2" xfId="720" xr:uid="{00000000-0005-0000-0000-00008F010000}"/>
    <cellStyle name="Currency 23 3" xfId="719" xr:uid="{00000000-0005-0000-0000-000090010000}"/>
    <cellStyle name="Currency 24" xfId="67" xr:uid="{00000000-0005-0000-0000-000091010000}"/>
    <cellStyle name="Currency 24 2" xfId="412" xr:uid="{00000000-0005-0000-0000-000092010000}"/>
    <cellStyle name="Currency 24 2 2" xfId="722" xr:uid="{00000000-0005-0000-0000-000093010000}"/>
    <cellStyle name="Currency 24 3" xfId="721" xr:uid="{00000000-0005-0000-0000-000094010000}"/>
    <cellStyle name="Currency 25" xfId="70" xr:uid="{00000000-0005-0000-0000-000095010000}"/>
    <cellStyle name="Currency 25 2" xfId="414" xr:uid="{00000000-0005-0000-0000-000096010000}"/>
    <cellStyle name="Currency 25 2 2" xfId="724" xr:uid="{00000000-0005-0000-0000-000097010000}"/>
    <cellStyle name="Currency 25 3" xfId="723" xr:uid="{00000000-0005-0000-0000-000098010000}"/>
    <cellStyle name="Currency 26" xfId="73" xr:uid="{00000000-0005-0000-0000-000099010000}"/>
    <cellStyle name="Currency 26 2" xfId="416" xr:uid="{00000000-0005-0000-0000-00009A010000}"/>
    <cellStyle name="Currency 26 2 2" xfId="726" xr:uid="{00000000-0005-0000-0000-00009B010000}"/>
    <cellStyle name="Currency 26 3" xfId="725" xr:uid="{00000000-0005-0000-0000-00009C010000}"/>
    <cellStyle name="Currency 27" xfId="76" xr:uid="{00000000-0005-0000-0000-00009D010000}"/>
    <cellStyle name="Currency 27 2" xfId="418" xr:uid="{00000000-0005-0000-0000-00009E010000}"/>
    <cellStyle name="Currency 27 2 2" xfId="728" xr:uid="{00000000-0005-0000-0000-00009F010000}"/>
    <cellStyle name="Currency 27 3" xfId="727" xr:uid="{00000000-0005-0000-0000-0000A0010000}"/>
    <cellStyle name="Currency 28" xfId="79" xr:uid="{00000000-0005-0000-0000-0000A1010000}"/>
    <cellStyle name="Currency 28 2" xfId="420" xr:uid="{00000000-0005-0000-0000-0000A2010000}"/>
    <cellStyle name="Currency 28 2 2" xfId="730" xr:uid="{00000000-0005-0000-0000-0000A3010000}"/>
    <cellStyle name="Currency 28 3" xfId="729" xr:uid="{00000000-0005-0000-0000-0000A4010000}"/>
    <cellStyle name="Currency 29" xfId="82" xr:uid="{00000000-0005-0000-0000-0000A5010000}"/>
    <cellStyle name="Currency 29 2" xfId="422" xr:uid="{00000000-0005-0000-0000-0000A6010000}"/>
    <cellStyle name="Currency 29 2 2" xfId="732" xr:uid="{00000000-0005-0000-0000-0000A7010000}"/>
    <cellStyle name="Currency 29 3" xfId="731" xr:uid="{00000000-0005-0000-0000-0000A8010000}"/>
    <cellStyle name="Currency 3" xfId="2" xr:uid="{00000000-0005-0000-0000-0000A9010000}"/>
    <cellStyle name="Currency 3 2" xfId="369" xr:uid="{00000000-0005-0000-0000-0000AA010000}"/>
    <cellStyle name="Currency 30" xfId="85" xr:uid="{00000000-0005-0000-0000-0000AB010000}"/>
    <cellStyle name="Currency 30 2" xfId="424" xr:uid="{00000000-0005-0000-0000-0000AC010000}"/>
    <cellStyle name="Currency 30 2 2" xfId="734" xr:uid="{00000000-0005-0000-0000-0000AD010000}"/>
    <cellStyle name="Currency 30 3" xfId="733" xr:uid="{00000000-0005-0000-0000-0000AE010000}"/>
    <cellStyle name="Currency 31" xfId="88" xr:uid="{00000000-0005-0000-0000-0000AF010000}"/>
    <cellStyle name="Currency 31 2" xfId="426" xr:uid="{00000000-0005-0000-0000-0000B0010000}"/>
    <cellStyle name="Currency 31 2 2" xfId="736" xr:uid="{00000000-0005-0000-0000-0000B1010000}"/>
    <cellStyle name="Currency 31 3" xfId="735" xr:uid="{00000000-0005-0000-0000-0000B2010000}"/>
    <cellStyle name="Currency 32" xfId="91" xr:uid="{00000000-0005-0000-0000-0000B3010000}"/>
    <cellStyle name="Currency 32 2" xfId="428" xr:uid="{00000000-0005-0000-0000-0000B4010000}"/>
    <cellStyle name="Currency 32 2 2" xfId="738" xr:uid="{00000000-0005-0000-0000-0000B5010000}"/>
    <cellStyle name="Currency 32 3" xfId="737" xr:uid="{00000000-0005-0000-0000-0000B6010000}"/>
    <cellStyle name="Currency 33" xfId="94" xr:uid="{00000000-0005-0000-0000-0000B7010000}"/>
    <cellStyle name="Currency 33 2" xfId="430" xr:uid="{00000000-0005-0000-0000-0000B8010000}"/>
    <cellStyle name="Currency 33 2 2" xfId="740" xr:uid="{00000000-0005-0000-0000-0000B9010000}"/>
    <cellStyle name="Currency 33 3" xfId="739" xr:uid="{00000000-0005-0000-0000-0000BA010000}"/>
    <cellStyle name="Currency 34" xfId="97" xr:uid="{00000000-0005-0000-0000-0000BB010000}"/>
    <cellStyle name="Currency 34 2" xfId="432" xr:uid="{00000000-0005-0000-0000-0000BC010000}"/>
    <cellStyle name="Currency 34 2 2" xfId="742" xr:uid="{00000000-0005-0000-0000-0000BD010000}"/>
    <cellStyle name="Currency 34 3" xfId="741" xr:uid="{00000000-0005-0000-0000-0000BE010000}"/>
    <cellStyle name="Currency 35" xfId="100" xr:uid="{00000000-0005-0000-0000-0000BF010000}"/>
    <cellStyle name="Currency 35 2" xfId="434" xr:uid="{00000000-0005-0000-0000-0000C0010000}"/>
    <cellStyle name="Currency 35 2 2" xfId="744" xr:uid="{00000000-0005-0000-0000-0000C1010000}"/>
    <cellStyle name="Currency 35 3" xfId="743" xr:uid="{00000000-0005-0000-0000-0000C2010000}"/>
    <cellStyle name="Currency 36" xfId="103" xr:uid="{00000000-0005-0000-0000-0000C3010000}"/>
    <cellStyle name="Currency 36 2" xfId="436" xr:uid="{00000000-0005-0000-0000-0000C4010000}"/>
    <cellStyle name="Currency 36 2 2" xfId="746" xr:uid="{00000000-0005-0000-0000-0000C5010000}"/>
    <cellStyle name="Currency 36 3" xfId="745" xr:uid="{00000000-0005-0000-0000-0000C6010000}"/>
    <cellStyle name="Currency 37" xfId="106" xr:uid="{00000000-0005-0000-0000-0000C7010000}"/>
    <cellStyle name="Currency 37 2" xfId="438" xr:uid="{00000000-0005-0000-0000-0000C8010000}"/>
    <cellStyle name="Currency 37 2 2" xfId="748" xr:uid="{00000000-0005-0000-0000-0000C9010000}"/>
    <cellStyle name="Currency 37 3" xfId="747" xr:uid="{00000000-0005-0000-0000-0000CA010000}"/>
    <cellStyle name="Currency 38" xfId="109" xr:uid="{00000000-0005-0000-0000-0000CB010000}"/>
    <cellStyle name="Currency 38 2" xfId="440" xr:uid="{00000000-0005-0000-0000-0000CC010000}"/>
    <cellStyle name="Currency 38 2 2" xfId="750" xr:uid="{00000000-0005-0000-0000-0000CD010000}"/>
    <cellStyle name="Currency 38 3" xfId="749" xr:uid="{00000000-0005-0000-0000-0000CE010000}"/>
    <cellStyle name="Currency 39" xfId="112" xr:uid="{00000000-0005-0000-0000-0000CF010000}"/>
    <cellStyle name="Currency 39 2" xfId="442" xr:uid="{00000000-0005-0000-0000-0000D0010000}"/>
    <cellStyle name="Currency 39 2 2" xfId="752" xr:uid="{00000000-0005-0000-0000-0000D1010000}"/>
    <cellStyle name="Currency 39 3" xfId="751" xr:uid="{00000000-0005-0000-0000-0000D2010000}"/>
    <cellStyle name="Currency 4" xfId="7" xr:uid="{00000000-0005-0000-0000-0000D3010000}"/>
    <cellStyle name="Currency 4 2" xfId="372" xr:uid="{00000000-0005-0000-0000-0000D4010000}"/>
    <cellStyle name="Currency 4 2 2" xfId="754" xr:uid="{00000000-0005-0000-0000-0000D5010000}"/>
    <cellStyle name="Currency 4 3" xfId="753" xr:uid="{00000000-0005-0000-0000-0000D6010000}"/>
    <cellStyle name="Currency 40" xfId="115" xr:uid="{00000000-0005-0000-0000-0000D7010000}"/>
    <cellStyle name="Currency 40 2" xfId="444" xr:uid="{00000000-0005-0000-0000-0000D8010000}"/>
    <cellStyle name="Currency 40 2 2" xfId="756" xr:uid="{00000000-0005-0000-0000-0000D9010000}"/>
    <cellStyle name="Currency 40 3" xfId="755" xr:uid="{00000000-0005-0000-0000-0000DA010000}"/>
    <cellStyle name="Currency 41" xfId="118" xr:uid="{00000000-0005-0000-0000-0000DB010000}"/>
    <cellStyle name="Currency 41 2" xfId="446" xr:uid="{00000000-0005-0000-0000-0000DC010000}"/>
    <cellStyle name="Currency 41 2 2" xfId="758" xr:uid="{00000000-0005-0000-0000-0000DD010000}"/>
    <cellStyle name="Currency 41 3" xfId="757" xr:uid="{00000000-0005-0000-0000-0000DE010000}"/>
    <cellStyle name="Currency 42" xfId="121" xr:uid="{00000000-0005-0000-0000-0000DF010000}"/>
    <cellStyle name="Currency 42 2" xfId="448" xr:uid="{00000000-0005-0000-0000-0000E0010000}"/>
    <cellStyle name="Currency 42 2 2" xfId="760" xr:uid="{00000000-0005-0000-0000-0000E1010000}"/>
    <cellStyle name="Currency 42 3" xfId="759" xr:uid="{00000000-0005-0000-0000-0000E2010000}"/>
    <cellStyle name="Currency 43" xfId="124" xr:uid="{00000000-0005-0000-0000-0000E3010000}"/>
    <cellStyle name="Currency 43 2" xfId="450" xr:uid="{00000000-0005-0000-0000-0000E4010000}"/>
    <cellStyle name="Currency 43 2 2" xfId="762" xr:uid="{00000000-0005-0000-0000-0000E5010000}"/>
    <cellStyle name="Currency 43 3" xfId="761" xr:uid="{00000000-0005-0000-0000-0000E6010000}"/>
    <cellStyle name="Currency 44" xfId="127" xr:uid="{00000000-0005-0000-0000-0000E7010000}"/>
    <cellStyle name="Currency 44 2" xfId="452" xr:uid="{00000000-0005-0000-0000-0000E8010000}"/>
    <cellStyle name="Currency 44 2 2" xfId="764" xr:uid="{00000000-0005-0000-0000-0000E9010000}"/>
    <cellStyle name="Currency 44 3" xfId="763" xr:uid="{00000000-0005-0000-0000-0000EA010000}"/>
    <cellStyle name="Currency 45" xfId="130" xr:uid="{00000000-0005-0000-0000-0000EB010000}"/>
    <cellStyle name="Currency 45 2" xfId="454" xr:uid="{00000000-0005-0000-0000-0000EC010000}"/>
    <cellStyle name="Currency 45 2 2" xfId="766" xr:uid="{00000000-0005-0000-0000-0000ED010000}"/>
    <cellStyle name="Currency 45 3" xfId="765" xr:uid="{00000000-0005-0000-0000-0000EE010000}"/>
    <cellStyle name="Currency 46" xfId="133" xr:uid="{00000000-0005-0000-0000-0000EF010000}"/>
    <cellStyle name="Currency 46 2" xfId="456" xr:uid="{00000000-0005-0000-0000-0000F0010000}"/>
    <cellStyle name="Currency 46 2 2" xfId="768" xr:uid="{00000000-0005-0000-0000-0000F1010000}"/>
    <cellStyle name="Currency 46 3" xfId="767" xr:uid="{00000000-0005-0000-0000-0000F2010000}"/>
    <cellStyle name="Currency 47" xfId="136" xr:uid="{00000000-0005-0000-0000-0000F3010000}"/>
    <cellStyle name="Currency 47 2" xfId="458" xr:uid="{00000000-0005-0000-0000-0000F4010000}"/>
    <cellStyle name="Currency 47 2 2" xfId="770" xr:uid="{00000000-0005-0000-0000-0000F5010000}"/>
    <cellStyle name="Currency 47 3" xfId="769" xr:uid="{00000000-0005-0000-0000-0000F6010000}"/>
    <cellStyle name="Currency 48" xfId="139" xr:uid="{00000000-0005-0000-0000-0000F7010000}"/>
    <cellStyle name="Currency 48 2" xfId="460" xr:uid="{00000000-0005-0000-0000-0000F8010000}"/>
    <cellStyle name="Currency 48 2 2" xfId="772" xr:uid="{00000000-0005-0000-0000-0000F9010000}"/>
    <cellStyle name="Currency 48 3" xfId="771" xr:uid="{00000000-0005-0000-0000-0000FA010000}"/>
    <cellStyle name="Currency 49" xfId="142" xr:uid="{00000000-0005-0000-0000-0000FB010000}"/>
    <cellStyle name="Currency 49 2" xfId="462" xr:uid="{00000000-0005-0000-0000-0000FC010000}"/>
    <cellStyle name="Currency 49 2 2" xfId="774" xr:uid="{00000000-0005-0000-0000-0000FD010000}"/>
    <cellStyle name="Currency 49 3" xfId="773" xr:uid="{00000000-0005-0000-0000-0000FE010000}"/>
    <cellStyle name="Currency 5" xfId="10" xr:uid="{00000000-0005-0000-0000-0000FF010000}"/>
    <cellStyle name="Currency 5 2" xfId="374" xr:uid="{00000000-0005-0000-0000-000000020000}"/>
    <cellStyle name="Currency 5 2 2" xfId="776" xr:uid="{00000000-0005-0000-0000-000001020000}"/>
    <cellStyle name="Currency 5 3" xfId="775" xr:uid="{00000000-0005-0000-0000-000002020000}"/>
    <cellStyle name="Currency 50" xfId="145" xr:uid="{00000000-0005-0000-0000-000003020000}"/>
    <cellStyle name="Currency 50 2" xfId="464" xr:uid="{00000000-0005-0000-0000-000004020000}"/>
    <cellStyle name="Currency 50 2 2" xfId="778" xr:uid="{00000000-0005-0000-0000-000005020000}"/>
    <cellStyle name="Currency 50 3" xfId="777" xr:uid="{00000000-0005-0000-0000-000006020000}"/>
    <cellStyle name="Currency 51" xfId="148" xr:uid="{00000000-0005-0000-0000-000007020000}"/>
    <cellStyle name="Currency 51 2" xfId="466" xr:uid="{00000000-0005-0000-0000-000008020000}"/>
    <cellStyle name="Currency 51 2 2" xfId="780" xr:uid="{00000000-0005-0000-0000-000009020000}"/>
    <cellStyle name="Currency 51 3" xfId="779" xr:uid="{00000000-0005-0000-0000-00000A020000}"/>
    <cellStyle name="Currency 52" xfId="151" xr:uid="{00000000-0005-0000-0000-00000B020000}"/>
    <cellStyle name="Currency 52 2" xfId="468" xr:uid="{00000000-0005-0000-0000-00000C020000}"/>
    <cellStyle name="Currency 52 2 2" xfId="782" xr:uid="{00000000-0005-0000-0000-00000D020000}"/>
    <cellStyle name="Currency 52 3" xfId="781" xr:uid="{00000000-0005-0000-0000-00000E020000}"/>
    <cellStyle name="Currency 53" xfId="368" xr:uid="{00000000-0005-0000-0000-00000F020000}"/>
    <cellStyle name="Currency 54" xfId="619" xr:uid="{00000000-0005-0000-0000-000010020000}"/>
    <cellStyle name="Currency 54 2" xfId="783" xr:uid="{00000000-0005-0000-0000-000011020000}"/>
    <cellStyle name="Currency 55" xfId="158" xr:uid="{00000000-0005-0000-0000-000012020000}"/>
    <cellStyle name="Currency 55 2" xfId="472" xr:uid="{00000000-0005-0000-0000-000013020000}"/>
    <cellStyle name="Currency 55 2 2" xfId="785" xr:uid="{00000000-0005-0000-0000-000014020000}"/>
    <cellStyle name="Currency 55 3" xfId="784" xr:uid="{00000000-0005-0000-0000-000015020000}"/>
    <cellStyle name="Currency 56" xfId="161" xr:uid="{00000000-0005-0000-0000-000016020000}"/>
    <cellStyle name="Currency 56 2" xfId="474" xr:uid="{00000000-0005-0000-0000-000017020000}"/>
    <cellStyle name="Currency 56 2 2" xfId="787" xr:uid="{00000000-0005-0000-0000-000018020000}"/>
    <cellStyle name="Currency 56 3" xfId="786" xr:uid="{00000000-0005-0000-0000-000019020000}"/>
    <cellStyle name="Currency 57" xfId="164" xr:uid="{00000000-0005-0000-0000-00001A020000}"/>
    <cellStyle name="Currency 57 2" xfId="476" xr:uid="{00000000-0005-0000-0000-00001B020000}"/>
    <cellStyle name="Currency 57 2 2" xfId="789" xr:uid="{00000000-0005-0000-0000-00001C020000}"/>
    <cellStyle name="Currency 57 3" xfId="788" xr:uid="{00000000-0005-0000-0000-00001D020000}"/>
    <cellStyle name="Currency 58" xfId="167" xr:uid="{00000000-0005-0000-0000-00001E020000}"/>
    <cellStyle name="Currency 58 2" xfId="478" xr:uid="{00000000-0005-0000-0000-00001F020000}"/>
    <cellStyle name="Currency 58 2 2" xfId="791" xr:uid="{00000000-0005-0000-0000-000020020000}"/>
    <cellStyle name="Currency 58 3" xfId="790" xr:uid="{00000000-0005-0000-0000-000021020000}"/>
    <cellStyle name="Currency 59" xfId="170" xr:uid="{00000000-0005-0000-0000-000022020000}"/>
    <cellStyle name="Currency 59 2" xfId="480" xr:uid="{00000000-0005-0000-0000-000023020000}"/>
    <cellStyle name="Currency 59 2 2" xfId="793" xr:uid="{00000000-0005-0000-0000-000024020000}"/>
    <cellStyle name="Currency 59 3" xfId="792" xr:uid="{00000000-0005-0000-0000-000025020000}"/>
    <cellStyle name="Currency 6" xfId="13" xr:uid="{00000000-0005-0000-0000-000026020000}"/>
    <cellStyle name="Currency 6 2" xfId="376" xr:uid="{00000000-0005-0000-0000-000027020000}"/>
    <cellStyle name="Currency 6 2 2" xfId="795" xr:uid="{00000000-0005-0000-0000-000028020000}"/>
    <cellStyle name="Currency 6 3" xfId="794" xr:uid="{00000000-0005-0000-0000-000029020000}"/>
    <cellStyle name="Currency 60" xfId="173" xr:uid="{00000000-0005-0000-0000-00002A020000}"/>
    <cellStyle name="Currency 60 2" xfId="482" xr:uid="{00000000-0005-0000-0000-00002B020000}"/>
    <cellStyle name="Currency 60 2 2" xfId="797" xr:uid="{00000000-0005-0000-0000-00002C020000}"/>
    <cellStyle name="Currency 60 3" xfId="796" xr:uid="{00000000-0005-0000-0000-00002D020000}"/>
    <cellStyle name="Currency 61" xfId="176" xr:uid="{00000000-0005-0000-0000-00002E020000}"/>
    <cellStyle name="Currency 61 2" xfId="484" xr:uid="{00000000-0005-0000-0000-00002F020000}"/>
    <cellStyle name="Currency 61 2 2" xfId="799" xr:uid="{00000000-0005-0000-0000-000030020000}"/>
    <cellStyle name="Currency 61 3" xfId="798" xr:uid="{00000000-0005-0000-0000-000031020000}"/>
    <cellStyle name="Currency 62" xfId="179" xr:uid="{00000000-0005-0000-0000-000032020000}"/>
    <cellStyle name="Currency 62 2" xfId="486" xr:uid="{00000000-0005-0000-0000-000033020000}"/>
    <cellStyle name="Currency 62 2 2" xfId="801" xr:uid="{00000000-0005-0000-0000-000034020000}"/>
    <cellStyle name="Currency 62 3" xfId="800" xr:uid="{00000000-0005-0000-0000-000035020000}"/>
    <cellStyle name="Currency 63" xfId="182" xr:uid="{00000000-0005-0000-0000-000036020000}"/>
    <cellStyle name="Currency 63 2" xfId="488" xr:uid="{00000000-0005-0000-0000-000037020000}"/>
    <cellStyle name="Currency 63 2 2" xfId="803" xr:uid="{00000000-0005-0000-0000-000038020000}"/>
    <cellStyle name="Currency 63 3" xfId="802" xr:uid="{00000000-0005-0000-0000-000039020000}"/>
    <cellStyle name="Currency 64" xfId="185" xr:uid="{00000000-0005-0000-0000-00003A020000}"/>
    <cellStyle name="Currency 64 2" xfId="490" xr:uid="{00000000-0005-0000-0000-00003B020000}"/>
    <cellStyle name="Currency 64 2 2" xfId="805" xr:uid="{00000000-0005-0000-0000-00003C020000}"/>
    <cellStyle name="Currency 64 3" xfId="804" xr:uid="{00000000-0005-0000-0000-00003D020000}"/>
    <cellStyle name="Currency 66" xfId="190" xr:uid="{00000000-0005-0000-0000-00003E020000}"/>
    <cellStyle name="Currency 66 2" xfId="493" xr:uid="{00000000-0005-0000-0000-00003F020000}"/>
    <cellStyle name="Currency 66 2 2" xfId="807" xr:uid="{00000000-0005-0000-0000-000040020000}"/>
    <cellStyle name="Currency 66 3" xfId="806" xr:uid="{00000000-0005-0000-0000-000041020000}"/>
    <cellStyle name="Currency 67" xfId="193" xr:uid="{00000000-0005-0000-0000-000042020000}"/>
    <cellStyle name="Currency 67 2" xfId="495" xr:uid="{00000000-0005-0000-0000-000043020000}"/>
    <cellStyle name="Currency 67 2 2" xfId="809" xr:uid="{00000000-0005-0000-0000-000044020000}"/>
    <cellStyle name="Currency 67 3" xfId="808" xr:uid="{00000000-0005-0000-0000-000045020000}"/>
    <cellStyle name="Currency 68" xfId="196" xr:uid="{00000000-0005-0000-0000-000046020000}"/>
    <cellStyle name="Currency 68 2" xfId="497" xr:uid="{00000000-0005-0000-0000-000047020000}"/>
    <cellStyle name="Currency 68 2 2" xfId="811" xr:uid="{00000000-0005-0000-0000-000048020000}"/>
    <cellStyle name="Currency 68 3" xfId="810" xr:uid="{00000000-0005-0000-0000-000049020000}"/>
    <cellStyle name="Currency 69" xfId="199" xr:uid="{00000000-0005-0000-0000-00004A020000}"/>
    <cellStyle name="Currency 69 2" xfId="499" xr:uid="{00000000-0005-0000-0000-00004B020000}"/>
    <cellStyle name="Currency 69 2 2" xfId="813" xr:uid="{00000000-0005-0000-0000-00004C020000}"/>
    <cellStyle name="Currency 69 3" xfId="812" xr:uid="{00000000-0005-0000-0000-00004D020000}"/>
    <cellStyle name="Currency 7" xfId="16" xr:uid="{00000000-0005-0000-0000-00004E020000}"/>
    <cellStyle name="Currency 7 2" xfId="378" xr:uid="{00000000-0005-0000-0000-00004F020000}"/>
    <cellStyle name="Currency 7 2 2" xfId="815" xr:uid="{00000000-0005-0000-0000-000050020000}"/>
    <cellStyle name="Currency 7 3" xfId="814" xr:uid="{00000000-0005-0000-0000-000051020000}"/>
    <cellStyle name="Currency 70" xfId="202" xr:uid="{00000000-0005-0000-0000-000052020000}"/>
    <cellStyle name="Currency 70 2" xfId="501" xr:uid="{00000000-0005-0000-0000-000053020000}"/>
    <cellStyle name="Currency 70 2 2" xfId="817" xr:uid="{00000000-0005-0000-0000-000054020000}"/>
    <cellStyle name="Currency 70 3" xfId="816" xr:uid="{00000000-0005-0000-0000-000055020000}"/>
    <cellStyle name="Currency 71" xfId="205" xr:uid="{00000000-0005-0000-0000-000056020000}"/>
    <cellStyle name="Currency 71 2" xfId="503" xr:uid="{00000000-0005-0000-0000-000057020000}"/>
    <cellStyle name="Currency 71 2 2" xfId="819" xr:uid="{00000000-0005-0000-0000-000058020000}"/>
    <cellStyle name="Currency 71 3" xfId="818" xr:uid="{00000000-0005-0000-0000-000059020000}"/>
    <cellStyle name="Currency 72" xfId="208" xr:uid="{00000000-0005-0000-0000-00005A020000}"/>
    <cellStyle name="Currency 72 2" xfId="505" xr:uid="{00000000-0005-0000-0000-00005B020000}"/>
    <cellStyle name="Currency 72 2 2" xfId="821" xr:uid="{00000000-0005-0000-0000-00005C020000}"/>
    <cellStyle name="Currency 72 3" xfId="820" xr:uid="{00000000-0005-0000-0000-00005D020000}"/>
    <cellStyle name="Currency 73" xfId="211" xr:uid="{00000000-0005-0000-0000-00005E020000}"/>
    <cellStyle name="Currency 73 2" xfId="507" xr:uid="{00000000-0005-0000-0000-00005F020000}"/>
    <cellStyle name="Currency 73 2 2" xfId="823" xr:uid="{00000000-0005-0000-0000-000060020000}"/>
    <cellStyle name="Currency 73 3" xfId="822" xr:uid="{00000000-0005-0000-0000-000061020000}"/>
    <cellStyle name="Currency 74" xfId="214" xr:uid="{00000000-0005-0000-0000-000062020000}"/>
    <cellStyle name="Currency 74 2" xfId="509" xr:uid="{00000000-0005-0000-0000-000063020000}"/>
    <cellStyle name="Currency 74 2 2" xfId="825" xr:uid="{00000000-0005-0000-0000-000064020000}"/>
    <cellStyle name="Currency 74 3" xfId="824" xr:uid="{00000000-0005-0000-0000-000065020000}"/>
    <cellStyle name="Currency 75" xfId="217" xr:uid="{00000000-0005-0000-0000-000066020000}"/>
    <cellStyle name="Currency 75 2" xfId="511" xr:uid="{00000000-0005-0000-0000-000067020000}"/>
    <cellStyle name="Currency 75 2 2" xfId="827" xr:uid="{00000000-0005-0000-0000-000068020000}"/>
    <cellStyle name="Currency 75 3" xfId="826" xr:uid="{00000000-0005-0000-0000-000069020000}"/>
    <cellStyle name="Currency 76" xfId="220" xr:uid="{00000000-0005-0000-0000-00006A020000}"/>
    <cellStyle name="Currency 76 2" xfId="513" xr:uid="{00000000-0005-0000-0000-00006B020000}"/>
    <cellStyle name="Currency 76 2 2" xfId="829" xr:uid="{00000000-0005-0000-0000-00006C020000}"/>
    <cellStyle name="Currency 76 3" xfId="828" xr:uid="{00000000-0005-0000-0000-00006D020000}"/>
    <cellStyle name="Currency 77" xfId="223" xr:uid="{00000000-0005-0000-0000-00006E020000}"/>
    <cellStyle name="Currency 77 2" xfId="515" xr:uid="{00000000-0005-0000-0000-00006F020000}"/>
    <cellStyle name="Currency 77 2 2" xfId="831" xr:uid="{00000000-0005-0000-0000-000070020000}"/>
    <cellStyle name="Currency 77 3" xfId="830" xr:uid="{00000000-0005-0000-0000-000071020000}"/>
    <cellStyle name="Currency 78" xfId="226" xr:uid="{00000000-0005-0000-0000-000072020000}"/>
    <cellStyle name="Currency 78 2" xfId="517" xr:uid="{00000000-0005-0000-0000-000073020000}"/>
    <cellStyle name="Currency 78 2 2" xfId="833" xr:uid="{00000000-0005-0000-0000-000074020000}"/>
    <cellStyle name="Currency 78 3" xfId="832" xr:uid="{00000000-0005-0000-0000-000075020000}"/>
    <cellStyle name="Currency 79" xfId="229" xr:uid="{00000000-0005-0000-0000-000076020000}"/>
    <cellStyle name="Currency 79 2" xfId="519" xr:uid="{00000000-0005-0000-0000-000077020000}"/>
    <cellStyle name="Currency 79 2 2" xfId="835" xr:uid="{00000000-0005-0000-0000-000078020000}"/>
    <cellStyle name="Currency 79 3" xfId="834" xr:uid="{00000000-0005-0000-0000-000079020000}"/>
    <cellStyle name="Currency 8" xfId="19" xr:uid="{00000000-0005-0000-0000-00007A020000}"/>
    <cellStyle name="Currency 8 2" xfId="380" xr:uid="{00000000-0005-0000-0000-00007B020000}"/>
    <cellStyle name="Currency 8 2 2" xfId="837" xr:uid="{00000000-0005-0000-0000-00007C020000}"/>
    <cellStyle name="Currency 8 3" xfId="836" xr:uid="{00000000-0005-0000-0000-00007D020000}"/>
    <cellStyle name="Currency 80" xfId="232" xr:uid="{00000000-0005-0000-0000-00007E020000}"/>
    <cellStyle name="Currency 80 2" xfId="521" xr:uid="{00000000-0005-0000-0000-00007F020000}"/>
    <cellStyle name="Currency 80 2 2" xfId="839" xr:uid="{00000000-0005-0000-0000-000080020000}"/>
    <cellStyle name="Currency 80 3" xfId="838" xr:uid="{00000000-0005-0000-0000-000081020000}"/>
    <cellStyle name="Currency 81" xfId="235" xr:uid="{00000000-0005-0000-0000-000082020000}"/>
    <cellStyle name="Currency 81 2" xfId="523" xr:uid="{00000000-0005-0000-0000-000083020000}"/>
    <cellStyle name="Currency 81 2 2" xfId="841" xr:uid="{00000000-0005-0000-0000-000084020000}"/>
    <cellStyle name="Currency 81 3" xfId="840" xr:uid="{00000000-0005-0000-0000-000085020000}"/>
    <cellStyle name="Currency 82" xfId="238" xr:uid="{00000000-0005-0000-0000-000086020000}"/>
    <cellStyle name="Currency 82 2" xfId="525" xr:uid="{00000000-0005-0000-0000-000087020000}"/>
    <cellStyle name="Currency 82 2 2" xfId="843" xr:uid="{00000000-0005-0000-0000-000088020000}"/>
    <cellStyle name="Currency 82 3" xfId="842" xr:uid="{00000000-0005-0000-0000-000089020000}"/>
    <cellStyle name="Currency 83" xfId="241" xr:uid="{00000000-0005-0000-0000-00008A020000}"/>
    <cellStyle name="Currency 83 2" xfId="527" xr:uid="{00000000-0005-0000-0000-00008B020000}"/>
    <cellStyle name="Currency 83 2 2" xfId="845" xr:uid="{00000000-0005-0000-0000-00008C020000}"/>
    <cellStyle name="Currency 83 3" xfId="844" xr:uid="{00000000-0005-0000-0000-00008D020000}"/>
    <cellStyle name="Currency 84" xfId="244" xr:uid="{00000000-0005-0000-0000-00008E020000}"/>
    <cellStyle name="Currency 84 2" xfId="529" xr:uid="{00000000-0005-0000-0000-00008F020000}"/>
    <cellStyle name="Currency 84 2 2" xfId="847" xr:uid="{00000000-0005-0000-0000-000090020000}"/>
    <cellStyle name="Currency 84 3" xfId="846" xr:uid="{00000000-0005-0000-0000-000091020000}"/>
    <cellStyle name="Currency 85" xfId="247" xr:uid="{00000000-0005-0000-0000-000092020000}"/>
    <cellStyle name="Currency 85 2" xfId="531" xr:uid="{00000000-0005-0000-0000-000093020000}"/>
    <cellStyle name="Currency 85 2 2" xfId="849" xr:uid="{00000000-0005-0000-0000-000094020000}"/>
    <cellStyle name="Currency 85 3" xfId="848" xr:uid="{00000000-0005-0000-0000-000095020000}"/>
    <cellStyle name="Currency 86" xfId="250" xr:uid="{00000000-0005-0000-0000-000096020000}"/>
    <cellStyle name="Currency 86 2" xfId="533" xr:uid="{00000000-0005-0000-0000-000097020000}"/>
    <cellStyle name="Currency 86 2 2" xfId="851" xr:uid="{00000000-0005-0000-0000-000098020000}"/>
    <cellStyle name="Currency 86 3" xfId="850" xr:uid="{00000000-0005-0000-0000-000099020000}"/>
    <cellStyle name="Currency 87" xfId="253" xr:uid="{00000000-0005-0000-0000-00009A020000}"/>
    <cellStyle name="Currency 87 2" xfId="535" xr:uid="{00000000-0005-0000-0000-00009B020000}"/>
    <cellStyle name="Currency 87 2 2" xfId="853" xr:uid="{00000000-0005-0000-0000-00009C020000}"/>
    <cellStyle name="Currency 87 3" xfId="852" xr:uid="{00000000-0005-0000-0000-00009D020000}"/>
    <cellStyle name="Currency 88" xfId="256" xr:uid="{00000000-0005-0000-0000-00009E020000}"/>
    <cellStyle name="Currency 88 2" xfId="537" xr:uid="{00000000-0005-0000-0000-00009F020000}"/>
    <cellStyle name="Currency 88 2 2" xfId="855" xr:uid="{00000000-0005-0000-0000-0000A0020000}"/>
    <cellStyle name="Currency 88 3" xfId="854" xr:uid="{00000000-0005-0000-0000-0000A1020000}"/>
    <cellStyle name="Currency 89" xfId="259" xr:uid="{00000000-0005-0000-0000-0000A2020000}"/>
    <cellStyle name="Currency 89 2" xfId="539" xr:uid="{00000000-0005-0000-0000-0000A3020000}"/>
    <cellStyle name="Currency 89 2 2" xfId="857" xr:uid="{00000000-0005-0000-0000-0000A4020000}"/>
    <cellStyle name="Currency 89 3" xfId="856" xr:uid="{00000000-0005-0000-0000-0000A5020000}"/>
    <cellStyle name="Currency 9" xfId="22" xr:uid="{00000000-0005-0000-0000-0000A6020000}"/>
    <cellStyle name="Currency 9 2" xfId="382" xr:uid="{00000000-0005-0000-0000-0000A7020000}"/>
    <cellStyle name="Currency 9 2 2" xfId="859" xr:uid="{00000000-0005-0000-0000-0000A8020000}"/>
    <cellStyle name="Currency 9 3" xfId="858" xr:uid="{00000000-0005-0000-0000-0000A9020000}"/>
    <cellStyle name="Currency 90" xfId="262" xr:uid="{00000000-0005-0000-0000-0000AA020000}"/>
    <cellStyle name="Currency 90 2" xfId="542" xr:uid="{00000000-0005-0000-0000-0000AB020000}"/>
    <cellStyle name="Currency 90 2 2" xfId="861" xr:uid="{00000000-0005-0000-0000-0000AC020000}"/>
    <cellStyle name="Currency 90 3" xfId="860" xr:uid="{00000000-0005-0000-0000-0000AD020000}"/>
    <cellStyle name="Currency 91" xfId="265" xr:uid="{00000000-0005-0000-0000-0000AE020000}"/>
    <cellStyle name="Currency 91 2" xfId="544" xr:uid="{00000000-0005-0000-0000-0000AF020000}"/>
    <cellStyle name="Currency 91 2 2" xfId="863" xr:uid="{00000000-0005-0000-0000-0000B0020000}"/>
    <cellStyle name="Currency 91 3" xfId="862" xr:uid="{00000000-0005-0000-0000-0000B1020000}"/>
    <cellStyle name="Currency 92" xfId="268" xr:uid="{00000000-0005-0000-0000-0000B2020000}"/>
    <cellStyle name="Currency 92 2" xfId="546" xr:uid="{00000000-0005-0000-0000-0000B3020000}"/>
    <cellStyle name="Currency 92 2 2" xfId="865" xr:uid="{00000000-0005-0000-0000-0000B4020000}"/>
    <cellStyle name="Currency 92 3" xfId="864" xr:uid="{00000000-0005-0000-0000-0000B5020000}"/>
    <cellStyle name="Currency 93" xfId="271" xr:uid="{00000000-0005-0000-0000-0000B6020000}"/>
    <cellStyle name="Currency 93 2" xfId="548" xr:uid="{00000000-0005-0000-0000-0000B7020000}"/>
    <cellStyle name="Currency 93 2 2" xfId="867" xr:uid="{00000000-0005-0000-0000-0000B8020000}"/>
    <cellStyle name="Currency 93 3" xfId="866" xr:uid="{00000000-0005-0000-0000-0000B9020000}"/>
    <cellStyle name="Currency 94" xfId="274" xr:uid="{00000000-0005-0000-0000-0000BA020000}"/>
    <cellStyle name="Currency 94 2" xfId="550" xr:uid="{00000000-0005-0000-0000-0000BB020000}"/>
    <cellStyle name="Currency 94 2 2" xfId="869" xr:uid="{00000000-0005-0000-0000-0000BC020000}"/>
    <cellStyle name="Currency 94 3" xfId="868" xr:uid="{00000000-0005-0000-0000-0000BD020000}"/>
    <cellStyle name="Currency 95" xfId="277" xr:uid="{00000000-0005-0000-0000-0000BE020000}"/>
    <cellStyle name="Currency 95 2" xfId="552" xr:uid="{00000000-0005-0000-0000-0000BF020000}"/>
    <cellStyle name="Currency 95 2 2" xfId="871" xr:uid="{00000000-0005-0000-0000-0000C0020000}"/>
    <cellStyle name="Currency 95 3" xfId="870" xr:uid="{00000000-0005-0000-0000-0000C1020000}"/>
    <cellStyle name="Currency 96" xfId="280" xr:uid="{00000000-0005-0000-0000-0000C2020000}"/>
    <cellStyle name="Currency 96 2" xfId="554" xr:uid="{00000000-0005-0000-0000-0000C3020000}"/>
    <cellStyle name="Currency 96 2 2" xfId="873" xr:uid="{00000000-0005-0000-0000-0000C4020000}"/>
    <cellStyle name="Currency 96 3" xfId="872" xr:uid="{00000000-0005-0000-0000-0000C5020000}"/>
    <cellStyle name="Currency 97" xfId="283" xr:uid="{00000000-0005-0000-0000-0000C6020000}"/>
    <cellStyle name="Currency 97 2" xfId="556" xr:uid="{00000000-0005-0000-0000-0000C7020000}"/>
    <cellStyle name="Currency 97 2 2" xfId="875" xr:uid="{00000000-0005-0000-0000-0000C8020000}"/>
    <cellStyle name="Currency 97 3" xfId="874" xr:uid="{00000000-0005-0000-0000-0000C9020000}"/>
    <cellStyle name="Currency 98" xfId="286" xr:uid="{00000000-0005-0000-0000-0000CA020000}"/>
    <cellStyle name="Currency 98 2" xfId="558" xr:uid="{00000000-0005-0000-0000-0000CB020000}"/>
    <cellStyle name="Currency 98 2 2" xfId="877" xr:uid="{00000000-0005-0000-0000-0000CC020000}"/>
    <cellStyle name="Currency 98 3" xfId="876" xr:uid="{00000000-0005-0000-0000-0000CD020000}"/>
    <cellStyle name="Currency 99" xfId="289" xr:uid="{00000000-0005-0000-0000-0000CE020000}"/>
    <cellStyle name="Currency 99 2" xfId="560" xr:uid="{00000000-0005-0000-0000-0000CF020000}"/>
    <cellStyle name="Currency 99 2 2" xfId="879" xr:uid="{00000000-0005-0000-0000-0000D0020000}"/>
    <cellStyle name="Currency 99 3" xfId="878" xr:uid="{00000000-0005-0000-0000-0000D1020000}"/>
    <cellStyle name="Followed Hyperlink" xfId="949" builtinId="9" hidden="1"/>
    <cellStyle name="Followed Hyperlink" xfId="953" builtinId="9" hidden="1"/>
    <cellStyle name="Followed Hyperlink" xfId="955" builtinId="9" hidden="1"/>
    <cellStyle name="Followed Hyperlink" xfId="957" builtinId="9" hidden="1"/>
    <cellStyle name="Followed Hyperlink" xfId="959" builtinId="9" hidden="1"/>
    <cellStyle name="Followed Hyperlink" xfId="963" builtinId="9" hidden="1"/>
    <cellStyle name="Followed Hyperlink" xfId="965" builtinId="9" hidden="1"/>
    <cellStyle name="Followed Hyperlink" xfId="967" builtinId="9" hidden="1"/>
    <cellStyle name="Followed Hyperlink" xfId="971" builtinId="9" hidden="1"/>
    <cellStyle name="Followed Hyperlink" xfId="961" builtinId="9" hidden="1"/>
    <cellStyle name="Followed Hyperlink" xfId="895" builtinId="9" hidden="1"/>
    <cellStyle name="Followed Hyperlink" xfId="899" builtinId="9" hidden="1"/>
    <cellStyle name="Followed Hyperlink" xfId="901" builtinId="9" hidden="1"/>
    <cellStyle name="Followed Hyperlink" xfId="903" builtinId="9" hidden="1"/>
    <cellStyle name="Followed Hyperlink" xfId="905" builtinId="9" hidden="1"/>
    <cellStyle name="Followed Hyperlink" xfId="909" builtinId="9" hidden="1"/>
    <cellStyle name="Followed Hyperlink" xfId="911" builtinId="9" hidden="1"/>
    <cellStyle name="Followed Hyperlink" xfId="913" builtinId="9" hidden="1"/>
    <cellStyle name="Followed Hyperlink" xfId="915" builtinId="9" hidden="1"/>
    <cellStyle name="Followed Hyperlink" xfId="917" builtinId="9" hidden="1"/>
    <cellStyle name="Followed Hyperlink" xfId="919" builtinId="9" hidden="1"/>
    <cellStyle name="Followed Hyperlink" xfId="897" builtinId="9" hidden="1"/>
    <cellStyle name="Followed Hyperlink" xfId="638" builtinId="9" hidden="1"/>
    <cellStyle name="Followed Hyperlink" xfId="640" builtinId="9" hidden="1"/>
    <cellStyle name="Followed Hyperlink" xfId="889" builtinId="9" hidden="1"/>
    <cellStyle name="Followed Hyperlink" xfId="891" builtinId="9" hidden="1"/>
    <cellStyle name="Followed Hyperlink" xfId="893" builtinId="9" hidden="1"/>
    <cellStyle name="Followed Hyperlink" xfId="630" builtinId="9" hidden="1"/>
    <cellStyle name="Followed Hyperlink" xfId="632" builtinId="9" hidden="1"/>
    <cellStyle name="Followed Hyperlink" xfId="628" builtinId="9" hidden="1"/>
    <cellStyle name="Followed Hyperlink" xfId="626" builtinId="9" hidden="1"/>
    <cellStyle name="Followed Hyperlink" xfId="634" builtinId="9" hidden="1"/>
    <cellStyle name="Followed Hyperlink" xfId="636" builtinId="9" hidden="1"/>
    <cellStyle name="Followed Hyperlink" xfId="907" builtinId="9" hidden="1"/>
    <cellStyle name="Followed Hyperlink" xfId="969" builtinId="9" hidden="1"/>
    <cellStyle name="Followed Hyperlink" xfId="951" builtinId="9" hidden="1"/>
    <cellStyle name="Followed Hyperlink" xfId="1003" builtinId="9" hidden="1"/>
    <cellStyle name="Followed Hyperlink" xfId="1005" builtinId="9" hidden="1"/>
    <cellStyle name="Followed Hyperlink" xfId="1007" builtinId="9" hidden="1"/>
    <cellStyle name="Followed Hyperlink" xfId="1009" builtinId="9" hidden="1"/>
    <cellStyle name="Followed Hyperlink" xfId="1011" builtinId="9" hidden="1"/>
    <cellStyle name="Followed Hyperlink" xfId="1013" builtinId="9" hidden="1"/>
    <cellStyle name="Followed Hyperlink" xfId="1015" builtinId="9" hidden="1"/>
    <cellStyle name="Followed Hyperlink" xfId="1017" builtinId="9" hidden="1"/>
    <cellStyle name="Followed Hyperlink" xfId="1019" builtinId="9" hidden="1"/>
    <cellStyle name="Followed Hyperlink" xfId="1021" builtinId="9" hidden="1"/>
    <cellStyle name="Followed Hyperlink" xfId="1027" builtinId="9" hidden="1"/>
    <cellStyle name="Followed Hyperlink" xfId="1029" builtinId="9" hidden="1"/>
    <cellStyle name="Followed Hyperlink" xfId="1031" builtinId="9" hidden="1"/>
    <cellStyle name="Followed Hyperlink" xfId="1033" builtinId="9" hidden="1"/>
    <cellStyle name="Followed Hyperlink" xfId="1035" builtinId="9" hidden="1"/>
    <cellStyle name="Followed Hyperlink" xfId="1037" builtinId="9" hidden="1"/>
    <cellStyle name="Followed Hyperlink" xfId="1039" builtinId="9" hidden="1"/>
    <cellStyle name="Followed Hyperlink" xfId="1041" builtinId="9" hidden="1"/>
    <cellStyle name="Followed Hyperlink" xfId="1043" builtinId="9" hidden="1"/>
    <cellStyle name="Followed Hyperlink" xfId="1045" builtinId="9" hidden="1"/>
    <cellStyle name="Followed Hyperlink" xfId="1047" builtinId="9" hidden="1"/>
    <cellStyle name="Followed Hyperlink" xfId="1049" builtinId="9" hidden="1"/>
    <cellStyle name="Followed Hyperlink" xfId="1051" builtinId="9" hidden="1"/>
    <cellStyle name="Followed Hyperlink" xfId="1053" builtinId="9" hidden="1"/>
    <cellStyle name="Followed Hyperlink" xfId="1055" builtinId="9" hidden="1"/>
    <cellStyle name="Followed Hyperlink" xfId="1061" builtinId="9" hidden="1"/>
    <cellStyle name="Followed Hyperlink" xfId="1063" builtinId="9" hidden="1"/>
    <cellStyle name="Followed Hyperlink" xfId="1065" builtinId="9" hidden="1"/>
    <cellStyle name="Followed Hyperlink" xfId="1067" builtinId="9" hidden="1"/>
    <cellStyle name="Followed Hyperlink" xfId="1069" builtinId="9" hidden="1"/>
    <cellStyle name="Followed Hyperlink" xfId="1071" builtinId="9" hidden="1"/>
    <cellStyle name="Followed Hyperlink" xfId="1073" builtinId="9" hidden="1"/>
    <cellStyle name="Followed Hyperlink" xfId="1075" builtinId="9" hidden="1"/>
    <cellStyle name="Followed Hyperlink" xfId="1077" builtinId="9" hidden="1"/>
    <cellStyle name="Followed Hyperlink" xfId="1079" builtinId="9" hidden="1"/>
    <cellStyle name="Followed Hyperlink" xfId="1081" builtinId="9" hidden="1"/>
    <cellStyle name="Followed Hyperlink" xfId="1083" builtinId="9" hidden="1"/>
    <cellStyle name="Followed Hyperlink" xfId="1085" builtinId="9" hidden="1"/>
    <cellStyle name="Followed Hyperlink" xfId="1057" builtinId="9" hidden="1"/>
    <cellStyle name="Followed Hyperlink" xfId="1025" builtinId="9" hidden="1"/>
    <cellStyle name="Followed Hyperlink" xfId="921" builtinId="9" hidden="1"/>
    <cellStyle name="Followed Hyperlink" xfId="923" builtinId="9" hidden="1"/>
    <cellStyle name="Followed Hyperlink" xfId="925" builtinId="9" hidden="1"/>
    <cellStyle name="Followed Hyperlink" xfId="927" builtinId="9" hidden="1"/>
    <cellStyle name="Followed Hyperlink" xfId="929" builtinId="9" hidden="1"/>
    <cellStyle name="Followed Hyperlink" xfId="931" builtinId="9" hidden="1"/>
    <cellStyle name="Followed Hyperlink" xfId="933" builtinId="9" hidden="1"/>
    <cellStyle name="Followed Hyperlink" xfId="935" builtinId="9" hidden="1"/>
    <cellStyle name="Followed Hyperlink" xfId="937" builtinId="9" hidden="1"/>
    <cellStyle name="Followed Hyperlink" xfId="939" builtinId="9" hidden="1"/>
    <cellStyle name="Followed Hyperlink" xfId="941" builtinId="9" hidden="1"/>
    <cellStyle name="Followed Hyperlink" xfId="943" builtinId="9" hidden="1"/>
    <cellStyle name="Followed Hyperlink" xfId="945" builtinId="9" hidden="1"/>
    <cellStyle name="Followed Hyperlink" xfId="947" builtinId="9" hidden="1"/>
    <cellStyle name="Followed Hyperlink" xfId="993" builtinId="9" hidden="1"/>
    <cellStyle name="Followed Hyperlink" xfId="1059" builtinId="9" hidden="1"/>
    <cellStyle name="Followed Hyperlink" xfId="1023" builtinId="9" hidden="1"/>
    <cellStyle name="Followed Hyperlink" xfId="1143" builtinId="9" hidden="1"/>
    <cellStyle name="Followed Hyperlink" xfId="1145" builtinId="9" hidden="1"/>
    <cellStyle name="Followed Hyperlink" xfId="1147" builtinId="9" hidden="1"/>
    <cellStyle name="Followed Hyperlink" xfId="1149" builtinId="9" hidden="1"/>
    <cellStyle name="Followed Hyperlink" xfId="1151" builtinId="9" hidden="1"/>
    <cellStyle name="Followed Hyperlink" xfId="1155" builtinId="9" hidden="1"/>
    <cellStyle name="Followed Hyperlink" xfId="1157" builtinId="9" hidden="1"/>
    <cellStyle name="Followed Hyperlink" xfId="1153" builtinId="9" hidden="1"/>
    <cellStyle name="Followed Hyperlink" xfId="1137" builtinId="9" hidden="1"/>
    <cellStyle name="Followed Hyperlink" xfId="1121" builtinId="9" hidden="1"/>
    <cellStyle name="Followed Hyperlink" xfId="1105" builtinId="9" hidden="1"/>
    <cellStyle name="Followed Hyperlink" xfId="1089" builtinId="9" hidden="1"/>
    <cellStyle name="Followed Hyperlink" xfId="973" builtinId="9" hidden="1"/>
    <cellStyle name="Followed Hyperlink" xfId="975" builtinId="9" hidden="1"/>
    <cellStyle name="Followed Hyperlink" xfId="977" builtinId="9" hidden="1"/>
    <cellStyle name="Followed Hyperlink" xfId="979" builtinId="9" hidden="1"/>
    <cellStyle name="Followed Hyperlink" xfId="981" builtinId="9" hidden="1"/>
    <cellStyle name="Followed Hyperlink" xfId="983" builtinId="9" hidden="1"/>
    <cellStyle name="Followed Hyperlink" xfId="985" builtinId="9" hidden="1"/>
    <cellStyle name="Followed Hyperlink" xfId="987" builtinId="9" hidden="1"/>
    <cellStyle name="Followed Hyperlink" xfId="991" builtinId="9" hidden="1"/>
    <cellStyle name="Followed Hyperlink" xfId="995" builtinId="9" hidden="1"/>
    <cellStyle name="Followed Hyperlink" xfId="997" builtinId="9" hidden="1"/>
    <cellStyle name="Followed Hyperlink" xfId="999" builtinId="9" hidden="1"/>
    <cellStyle name="Followed Hyperlink" xfId="1001" builtinId="9" hidden="1"/>
    <cellStyle name="Followed Hyperlink" xfId="989" builtinId="9" hidden="1"/>
    <cellStyle name="Followed Hyperlink" xfId="1113" builtinId="9" hidden="1"/>
    <cellStyle name="Followed Hyperlink" xfId="1117" builtinId="9" hidden="1"/>
    <cellStyle name="Followed Hyperlink" xfId="1119" builtinId="9" hidden="1"/>
    <cellStyle name="Followed Hyperlink" xfId="1123" builtinId="9" hidden="1"/>
    <cellStyle name="Followed Hyperlink" xfId="1125" builtinId="9" hidden="1"/>
    <cellStyle name="Followed Hyperlink" xfId="1127" builtinId="9" hidden="1"/>
    <cellStyle name="Followed Hyperlink" xfId="1129" builtinId="9" hidden="1"/>
    <cellStyle name="Followed Hyperlink" xfId="1131" builtinId="9" hidden="1"/>
    <cellStyle name="Followed Hyperlink" xfId="1133" builtinId="9" hidden="1"/>
    <cellStyle name="Followed Hyperlink" xfId="1135" builtinId="9" hidden="1"/>
    <cellStyle name="Followed Hyperlink" xfId="1139" builtinId="9" hidden="1"/>
    <cellStyle name="Followed Hyperlink" xfId="1141" builtinId="9" hidden="1"/>
    <cellStyle name="Followed Hyperlink" xfId="1115" builtinId="9" hidden="1"/>
    <cellStyle name="Followed Hyperlink" xfId="1099" builtinId="9" hidden="1"/>
    <cellStyle name="Followed Hyperlink" xfId="1101" builtinId="9" hidden="1"/>
    <cellStyle name="Followed Hyperlink" xfId="1103" builtinId="9" hidden="1"/>
    <cellStyle name="Followed Hyperlink" xfId="1107" builtinId="9" hidden="1"/>
    <cellStyle name="Followed Hyperlink" xfId="1109" builtinId="9" hidden="1"/>
    <cellStyle name="Followed Hyperlink" xfId="1111" builtinId="9" hidden="1"/>
    <cellStyle name="Followed Hyperlink" xfId="1093" builtinId="9" hidden="1"/>
    <cellStyle name="Followed Hyperlink" xfId="1095" builtinId="9" hidden="1"/>
    <cellStyle name="Followed Hyperlink" xfId="1097" builtinId="9" hidden="1"/>
    <cellStyle name="Followed Hyperlink" xfId="1091" builtinId="9" hidden="1"/>
    <cellStyle name="Followed Hyperlink" xfId="1087" builtinId="9" hidden="1"/>
    <cellStyle name="Hyperlink" xfId="639" builtinId="8" hidden="1"/>
    <cellStyle name="Hyperlink" xfId="888" builtinId="8" hidden="1"/>
    <cellStyle name="Hyperlink" xfId="890" builtinId="8" hidden="1"/>
    <cellStyle name="Hyperlink" xfId="892" builtinId="8" hidden="1"/>
    <cellStyle name="Hyperlink" xfId="894" builtinId="8" hidden="1"/>
    <cellStyle name="Hyperlink" xfId="896" builtinId="8" hidden="1"/>
    <cellStyle name="Hyperlink" xfId="631" builtinId="8" hidden="1"/>
    <cellStyle name="Hyperlink" xfId="633" builtinId="8" hidden="1"/>
    <cellStyle name="Hyperlink" xfId="635" builtinId="8" hidden="1"/>
    <cellStyle name="Hyperlink" xfId="637" builtinId="8" hidden="1"/>
    <cellStyle name="Hyperlink" xfId="627" builtinId="8" hidden="1"/>
    <cellStyle name="Hyperlink" xfId="629" builtinId="8" hidden="1"/>
    <cellStyle name="Hyperlink" xfId="625" builtinId="8" hidden="1"/>
    <cellStyle name="Hyperlink" xfId="898" builtinId="8" hidden="1"/>
    <cellStyle name="Hyperlink" xfId="1090" builtinId="8" hidden="1"/>
    <cellStyle name="Hyperlink" xfId="1092" builtinId="8" hidden="1"/>
    <cellStyle name="Hyperlink" xfId="1094" builtinId="8" hidden="1"/>
    <cellStyle name="Hyperlink" xfId="1096" builtinId="8" hidden="1"/>
    <cellStyle name="Hyperlink" xfId="1098" builtinId="8" hidden="1"/>
    <cellStyle name="Hyperlink" xfId="1100" builtinId="8" hidden="1"/>
    <cellStyle name="Hyperlink" xfId="1102" builtinId="8" hidden="1"/>
    <cellStyle name="Hyperlink" xfId="1104" builtinId="8" hidden="1"/>
    <cellStyle name="Hyperlink" xfId="1106" builtinId="8" hidden="1"/>
    <cellStyle name="Hyperlink" xfId="1108" builtinId="8" hidden="1"/>
    <cellStyle name="Hyperlink" xfId="1112" builtinId="8" hidden="1"/>
    <cellStyle name="Hyperlink" xfId="1116" builtinId="8" hidden="1"/>
    <cellStyle name="Hyperlink" xfId="1118" builtinId="8" hidden="1"/>
    <cellStyle name="Hyperlink" xfId="1120" builtinId="8" hidden="1"/>
    <cellStyle name="Hyperlink" xfId="1122" builtinId="8" hidden="1"/>
    <cellStyle name="Hyperlink" xfId="1124" builtinId="8" hidden="1"/>
    <cellStyle name="Hyperlink" xfId="1126" builtinId="8" hidden="1"/>
    <cellStyle name="Hyperlink" xfId="1128" builtinId="8" hidden="1"/>
    <cellStyle name="Hyperlink" xfId="1110" builtinId="8" hidden="1"/>
    <cellStyle name="Hyperlink" xfId="1078" builtinId="8" hidden="1"/>
    <cellStyle name="Hyperlink" xfId="1046" builtinId="8" hidden="1"/>
    <cellStyle name="Hyperlink" xfId="1014" builtinId="8" hidden="1"/>
    <cellStyle name="Hyperlink" xfId="930" builtinId="8" hidden="1"/>
    <cellStyle name="Hyperlink" xfId="932" builtinId="8" hidden="1"/>
    <cellStyle name="Hyperlink" xfId="934" builtinId="8" hidden="1"/>
    <cellStyle name="Hyperlink" xfId="936" builtinId="8" hidden="1"/>
    <cellStyle name="Hyperlink" xfId="940" builtinId="8" hidden="1"/>
    <cellStyle name="Hyperlink" xfId="942" builtinId="8" hidden="1"/>
    <cellStyle name="Hyperlink" xfId="944" builtinId="8" hidden="1"/>
    <cellStyle name="Hyperlink" xfId="946" builtinId="8" hidden="1"/>
    <cellStyle name="Hyperlink" xfId="948" builtinId="8" hidden="1"/>
    <cellStyle name="Hyperlink" xfId="950" builtinId="8" hidden="1"/>
    <cellStyle name="Hyperlink" xfId="952" builtinId="8" hidden="1"/>
    <cellStyle name="Hyperlink" xfId="954" builtinId="8" hidden="1"/>
    <cellStyle name="Hyperlink" xfId="956" builtinId="8" hidden="1"/>
    <cellStyle name="Hyperlink" xfId="958" builtinId="8" hidden="1"/>
    <cellStyle name="Hyperlink" xfId="960" builtinId="8" hidden="1"/>
    <cellStyle name="Hyperlink" xfId="962" builtinId="8" hidden="1"/>
    <cellStyle name="Hyperlink" xfId="964" builtinId="8" hidden="1"/>
    <cellStyle name="Hyperlink" xfId="966" builtinId="8" hidden="1"/>
    <cellStyle name="Hyperlink" xfId="968" builtinId="8" hidden="1"/>
    <cellStyle name="Hyperlink" xfId="972" builtinId="8" hidden="1"/>
    <cellStyle name="Hyperlink" xfId="974" builtinId="8" hidden="1"/>
    <cellStyle name="Hyperlink" xfId="976" builtinId="8" hidden="1"/>
    <cellStyle name="Hyperlink" xfId="978" builtinId="8" hidden="1"/>
    <cellStyle name="Hyperlink" xfId="980" builtinId="8" hidden="1"/>
    <cellStyle name="Hyperlink" xfId="984" builtinId="8" hidden="1"/>
    <cellStyle name="Hyperlink" xfId="986" builtinId="8" hidden="1"/>
    <cellStyle name="Hyperlink" xfId="988" builtinId="8" hidden="1"/>
    <cellStyle name="Hyperlink" xfId="990" builtinId="8" hidden="1"/>
    <cellStyle name="Hyperlink" xfId="982" builtinId="8" hidden="1"/>
    <cellStyle name="Hyperlink" xfId="900" builtinId="8" hidden="1"/>
    <cellStyle name="Hyperlink" xfId="902" builtinId="8" hidden="1"/>
    <cellStyle name="Hyperlink" xfId="904" builtinId="8" hidden="1"/>
    <cellStyle name="Hyperlink" xfId="906" builtinId="8" hidden="1"/>
    <cellStyle name="Hyperlink" xfId="908" builtinId="8" hidden="1"/>
    <cellStyle name="Hyperlink" xfId="912" builtinId="8" hidden="1"/>
    <cellStyle name="Hyperlink" xfId="914" builtinId="8" hidden="1"/>
    <cellStyle name="Hyperlink" xfId="916" builtinId="8" hidden="1"/>
    <cellStyle name="Hyperlink" xfId="918" builtinId="8" hidden="1"/>
    <cellStyle name="Hyperlink" xfId="920" builtinId="8" hidden="1"/>
    <cellStyle name="Hyperlink" xfId="922" builtinId="8" hidden="1"/>
    <cellStyle name="Hyperlink" xfId="924" builtinId="8" hidden="1"/>
    <cellStyle name="Hyperlink" xfId="926" builtinId="8" hidden="1"/>
    <cellStyle name="Hyperlink" xfId="928" builtinId="8" hidden="1"/>
    <cellStyle name="Hyperlink" xfId="910" builtinId="8" hidden="1"/>
    <cellStyle name="Hyperlink" xfId="970" builtinId="8" hidden="1"/>
    <cellStyle name="Hyperlink" xfId="938" builtinId="8" hidden="1"/>
    <cellStyle name="Hyperlink" xfId="1114" builtinId="8" hidden="1"/>
    <cellStyle name="Hyperlink" xfId="1024" builtinId="8" hidden="1"/>
    <cellStyle name="Hyperlink" xfId="1026" builtinId="8" hidden="1"/>
    <cellStyle name="Hyperlink" xfId="1028" builtinId="8" hidden="1"/>
    <cellStyle name="Hyperlink" xfId="1030" builtinId="8" hidden="1"/>
    <cellStyle name="Hyperlink" xfId="1032" builtinId="8" hidden="1"/>
    <cellStyle name="Hyperlink" xfId="1034" builtinId="8" hidden="1"/>
    <cellStyle name="Hyperlink" xfId="1036" builtinId="8" hidden="1"/>
    <cellStyle name="Hyperlink" xfId="1038" builtinId="8" hidden="1"/>
    <cellStyle name="Hyperlink" xfId="1040" builtinId="8" hidden="1"/>
    <cellStyle name="Hyperlink" xfId="1042" builtinId="8" hidden="1"/>
    <cellStyle name="Hyperlink" xfId="1044" builtinId="8" hidden="1"/>
    <cellStyle name="Hyperlink" xfId="1048" builtinId="8" hidden="1"/>
    <cellStyle name="Hyperlink" xfId="1050" builtinId="8" hidden="1"/>
    <cellStyle name="Hyperlink" xfId="1052" builtinId="8" hidden="1"/>
    <cellStyle name="Hyperlink" xfId="1054" builtinId="8" hidden="1"/>
    <cellStyle name="Hyperlink" xfId="1056" builtinId="8" hidden="1"/>
    <cellStyle name="Hyperlink" xfId="1058" builtinId="8" hidden="1"/>
    <cellStyle name="Hyperlink" xfId="1060" builtinId="8" hidden="1"/>
    <cellStyle name="Hyperlink" xfId="1062" builtinId="8" hidden="1"/>
    <cellStyle name="Hyperlink" xfId="1064" builtinId="8" hidden="1"/>
    <cellStyle name="Hyperlink" xfId="1066" builtinId="8" hidden="1"/>
    <cellStyle name="Hyperlink" xfId="1068" builtinId="8" hidden="1"/>
    <cellStyle name="Hyperlink" xfId="1070" builtinId="8" hidden="1"/>
    <cellStyle name="Hyperlink" xfId="1072" builtinId="8" hidden="1"/>
    <cellStyle name="Hyperlink" xfId="1074" builtinId="8" hidden="1"/>
    <cellStyle name="Hyperlink" xfId="1076" builtinId="8" hidden="1"/>
    <cellStyle name="Hyperlink" xfId="1082" builtinId="8" hidden="1"/>
    <cellStyle name="Hyperlink" xfId="1084" builtinId="8" hidden="1"/>
    <cellStyle name="Hyperlink" xfId="1086" builtinId="8" hidden="1"/>
    <cellStyle name="Hyperlink" xfId="1088" builtinId="8" hidden="1"/>
    <cellStyle name="Hyperlink" xfId="1080" builtinId="8" hidden="1"/>
    <cellStyle name="Hyperlink" xfId="992" builtinId="8" hidden="1"/>
    <cellStyle name="Hyperlink" xfId="994" builtinId="8" hidden="1"/>
    <cellStyle name="Hyperlink" xfId="996" builtinId="8" hidden="1"/>
    <cellStyle name="Hyperlink" xfId="998" builtinId="8" hidden="1"/>
    <cellStyle name="Hyperlink" xfId="1000" builtinId="8" hidden="1"/>
    <cellStyle name="Hyperlink" xfId="1002" builtinId="8" hidden="1"/>
    <cellStyle name="Hyperlink" xfId="1004" builtinId="8" hidden="1"/>
    <cellStyle name="Hyperlink" xfId="1006" builtinId="8" hidden="1"/>
    <cellStyle name="Hyperlink" xfId="1008" builtinId="8" hidden="1"/>
    <cellStyle name="Hyperlink" xfId="1010" builtinId="8" hidden="1"/>
    <cellStyle name="Hyperlink" xfId="1012" builtinId="8" hidden="1"/>
    <cellStyle name="Hyperlink" xfId="1016" builtinId="8" hidden="1"/>
    <cellStyle name="Hyperlink" xfId="1018" builtinId="8" hidden="1"/>
    <cellStyle name="Hyperlink" xfId="1020" builtinId="8" hidden="1"/>
    <cellStyle name="Hyperlink" xfId="1022" builtinId="8" hidden="1"/>
    <cellStyle name="Hyperlink" xfId="1146" builtinId="8" hidden="1"/>
    <cellStyle name="Hyperlink" xfId="1148" builtinId="8" hidden="1"/>
    <cellStyle name="Hyperlink" xfId="1150" builtinId="8" hidden="1"/>
    <cellStyle name="Hyperlink" xfId="1152" builtinId="8" hidden="1"/>
    <cellStyle name="Hyperlink" xfId="1154" builtinId="8" hidden="1"/>
    <cellStyle name="Hyperlink" xfId="1156" builtinId="8" hidden="1"/>
    <cellStyle name="Hyperlink" xfId="1142" builtinId="8" hidden="1"/>
    <cellStyle name="Hyperlink" xfId="1136" builtinId="8" hidden="1"/>
    <cellStyle name="Hyperlink" xfId="1138" builtinId="8" hidden="1"/>
    <cellStyle name="Hyperlink" xfId="1140" builtinId="8" hidden="1"/>
    <cellStyle name="Hyperlink" xfId="1144" builtinId="8" hidden="1"/>
    <cellStyle name="Hyperlink" xfId="1132" builtinId="8" hidden="1"/>
    <cellStyle name="Hyperlink" xfId="1134" builtinId="8" hidden="1"/>
    <cellStyle name="Hyperlink" xfId="1130" builtinId="8" hidden="1"/>
    <cellStyle name="Millares 2" xfId="363" xr:uid="{00000000-0005-0000-0000-0000F1030000}"/>
    <cellStyle name="Millares 2 2" xfId="613" xr:uid="{00000000-0005-0000-0000-0000F2030000}"/>
    <cellStyle name="Normal" xfId="0" builtinId="0"/>
    <cellStyle name="Normal 2" xfId="360" xr:uid="{00000000-0005-0000-0000-0000F5030000}"/>
    <cellStyle name="Normal 2 10" xfId="27" xr:uid="{00000000-0005-0000-0000-0000F6030000}"/>
    <cellStyle name="Normal 2 100" xfId="294" xr:uid="{00000000-0005-0000-0000-0000F7030000}"/>
    <cellStyle name="Normal 2 101" xfId="297" xr:uid="{00000000-0005-0000-0000-0000F8030000}"/>
    <cellStyle name="Normal 2 102" xfId="300" xr:uid="{00000000-0005-0000-0000-0000F9030000}"/>
    <cellStyle name="Normal 2 103" xfId="303" xr:uid="{00000000-0005-0000-0000-0000FA030000}"/>
    <cellStyle name="Normal 2 104" xfId="306" xr:uid="{00000000-0005-0000-0000-0000FB030000}"/>
    <cellStyle name="Normal 2 105" xfId="309" xr:uid="{00000000-0005-0000-0000-0000FC030000}"/>
    <cellStyle name="Normal 2 106" xfId="312" xr:uid="{00000000-0005-0000-0000-0000FD030000}"/>
    <cellStyle name="Normal 2 107" xfId="315" xr:uid="{00000000-0005-0000-0000-0000FE030000}"/>
    <cellStyle name="Normal 2 108" xfId="318" xr:uid="{00000000-0005-0000-0000-0000FF030000}"/>
    <cellStyle name="Normal 2 109" xfId="321" xr:uid="{00000000-0005-0000-0000-000000040000}"/>
    <cellStyle name="Normal 2 11" xfId="30" xr:uid="{00000000-0005-0000-0000-000001040000}"/>
    <cellStyle name="Normal 2 110" xfId="324" xr:uid="{00000000-0005-0000-0000-000002040000}"/>
    <cellStyle name="Normal 2 111" xfId="327" xr:uid="{00000000-0005-0000-0000-000003040000}"/>
    <cellStyle name="Normal 2 112" xfId="330" xr:uid="{00000000-0005-0000-0000-000004040000}"/>
    <cellStyle name="Normal 2 113" xfId="333" xr:uid="{00000000-0005-0000-0000-000005040000}"/>
    <cellStyle name="Normal 2 114" xfId="336" xr:uid="{00000000-0005-0000-0000-000006040000}"/>
    <cellStyle name="Normal 2 115" xfId="339" xr:uid="{00000000-0005-0000-0000-000007040000}"/>
    <cellStyle name="Normal 2 116" xfId="342" xr:uid="{00000000-0005-0000-0000-000008040000}"/>
    <cellStyle name="Normal 2 117" xfId="345" xr:uid="{00000000-0005-0000-0000-000009040000}"/>
    <cellStyle name="Normal 2 118" xfId="348" xr:uid="{00000000-0005-0000-0000-00000A040000}"/>
    <cellStyle name="Normal 2 119" xfId="351" xr:uid="{00000000-0005-0000-0000-00000B040000}"/>
    <cellStyle name="Normal 2 12" xfId="33" xr:uid="{00000000-0005-0000-0000-00000C040000}"/>
    <cellStyle name="Normal 2 120" xfId="354" xr:uid="{00000000-0005-0000-0000-00000D040000}"/>
    <cellStyle name="Normal 2 121" xfId="610" xr:uid="{00000000-0005-0000-0000-00000E040000}"/>
    <cellStyle name="Normal 2 122" xfId="624" xr:uid="{00000000-0005-0000-0000-00000F040000}"/>
    <cellStyle name="Normal 2 13" xfId="36" xr:uid="{00000000-0005-0000-0000-000010040000}"/>
    <cellStyle name="Normal 2 14" xfId="39" xr:uid="{00000000-0005-0000-0000-000011040000}"/>
    <cellStyle name="Normal 2 15" xfId="42" xr:uid="{00000000-0005-0000-0000-000012040000}"/>
    <cellStyle name="Normal 2 16" xfId="45" xr:uid="{00000000-0005-0000-0000-000013040000}"/>
    <cellStyle name="Normal 2 17" xfId="48" xr:uid="{00000000-0005-0000-0000-000014040000}"/>
    <cellStyle name="Normal 2 18" xfId="51" xr:uid="{00000000-0005-0000-0000-000015040000}"/>
    <cellStyle name="Normal 2 19" xfId="54" xr:uid="{00000000-0005-0000-0000-000016040000}"/>
    <cellStyle name="Normal 2 2" xfId="3" xr:uid="{00000000-0005-0000-0000-000017040000}"/>
    <cellStyle name="Normal 2 20" xfId="57" xr:uid="{00000000-0005-0000-0000-000018040000}"/>
    <cellStyle name="Normal 2 21" xfId="60" xr:uid="{00000000-0005-0000-0000-000019040000}"/>
    <cellStyle name="Normal 2 22" xfId="63" xr:uid="{00000000-0005-0000-0000-00001A040000}"/>
    <cellStyle name="Normal 2 23" xfId="66" xr:uid="{00000000-0005-0000-0000-00001B040000}"/>
    <cellStyle name="Normal 2 24" xfId="69" xr:uid="{00000000-0005-0000-0000-00001C040000}"/>
    <cellStyle name="Normal 2 25" xfId="72" xr:uid="{00000000-0005-0000-0000-00001D040000}"/>
    <cellStyle name="Normal 2 26" xfId="75" xr:uid="{00000000-0005-0000-0000-00001E040000}"/>
    <cellStyle name="Normal 2 27" xfId="78" xr:uid="{00000000-0005-0000-0000-00001F040000}"/>
    <cellStyle name="Normal 2 28" xfId="81" xr:uid="{00000000-0005-0000-0000-000020040000}"/>
    <cellStyle name="Normal 2 29" xfId="84" xr:uid="{00000000-0005-0000-0000-000021040000}"/>
    <cellStyle name="Normal 2 3" xfId="6" xr:uid="{00000000-0005-0000-0000-000022040000}"/>
    <cellStyle name="Normal 2 30" xfId="87" xr:uid="{00000000-0005-0000-0000-000023040000}"/>
    <cellStyle name="Normal 2 31" xfId="90" xr:uid="{00000000-0005-0000-0000-000024040000}"/>
    <cellStyle name="Normal 2 32" xfId="93" xr:uid="{00000000-0005-0000-0000-000025040000}"/>
    <cellStyle name="Normal 2 33" xfId="96" xr:uid="{00000000-0005-0000-0000-000026040000}"/>
    <cellStyle name="Normal 2 34" xfId="99" xr:uid="{00000000-0005-0000-0000-000027040000}"/>
    <cellStyle name="Normal 2 35" xfId="102" xr:uid="{00000000-0005-0000-0000-000028040000}"/>
    <cellStyle name="Normal 2 36" xfId="105" xr:uid="{00000000-0005-0000-0000-000029040000}"/>
    <cellStyle name="Normal 2 37" xfId="108" xr:uid="{00000000-0005-0000-0000-00002A040000}"/>
    <cellStyle name="Normal 2 38" xfId="111" xr:uid="{00000000-0005-0000-0000-00002B040000}"/>
    <cellStyle name="Normal 2 39" xfId="114" xr:uid="{00000000-0005-0000-0000-00002C040000}"/>
    <cellStyle name="Normal 2 4" xfId="9" xr:uid="{00000000-0005-0000-0000-00002D040000}"/>
    <cellStyle name="Normal 2 40" xfId="117" xr:uid="{00000000-0005-0000-0000-00002E040000}"/>
    <cellStyle name="Normal 2 41" xfId="120" xr:uid="{00000000-0005-0000-0000-00002F040000}"/>
    <cellStyle name="Normal 2 42" xfId="123" xr:uid="{00000000-0005-0000-0000-000030040000}"/>
    <cellStyle name="Normal 2 43" xfId="126" xr:uid="{00000000-0005-0000-0000-000031040000}"/>
    <cellStyle name="Normal 2 44" xfId="129" xr:uid="{00000000-0005-0000-0000-000032040000}"/>
    <cellStyle name="Normal 2 45" xfId="132" xr:uid="{00000000-0005-0000-0000-000033040000}"/>
    <cellStyle name="Normal 2 46" xfId="135" xr:uid="{00000000-0005-0000-0000-000034040000}"/>
    <cellStyle name="Normal 2 47" xfId="138" xr:uid="{00000000-0005-0000-0000-000035040000}"/>
    <cellStyle name="Normal 2 48" xfId="141" xr:uid="{00000000-0005-0000-0000-000036040000}"/>
    <cellStyle name="Normal 2 49" xfId="144" xr:uid="{00000000-0005-0000-0000-000037040000}"/>
    <cellStyle name="Normal 2 5" xfId="12" xr:uid="{00000000-0005-0000-0000-000038040000}"/>
    <cellStyle name="Normal 2 50" xfId="147" xr:uid="{00000000-0005-0000-0000-000039040000}"/>
    <cellStyle name="Normal 2 51" xfId="150" xr:uid="{00000000-0005-0000-0000-00003A040000}"/>
    <cellStyle name="Normal 2 52" xfId="153" xr:uid="{00000000-0005-0000-0000-00003B040000}"/>
    <cellStyle name="Normal 2 53" xfId="155" xr:uid="{00000000-0005-0000-0000-00003C040000}"/>
    <cellStyle name="Normal 2 54" xfId="157" xr:uid="{00000000-0005-0000-0000-00003D040000}"/>
    <cellStyle name="Normal 2 55" xfId="160" xr:uid="{00000000-0005-0000-0000-00003E040000}"/>
    <cellStyle name="Normal 2 56" xfId="163" xr:uid="{00000000-0005-0000-0000-00003F040000}"/>
    <cellStyle name="Normal 2 57" xfId="166" xr:uid="{00000000-0005-0000-0000-000040040000}"/>
    <cellStyle name="Normal 2 58" xfId="169" xr:uid="{00000000-0005-0000-0000-000041040000}"/>
    <cellStyle name="Normal 2 59" xfId="172" xr:uid="{00000000-0005-0000-0000-000042040000}"/>
    <cellStyle name="Normal 2 6" xfId="15" xr:uid="{00000000-0005-0000-0000-000043040000}"/>
    <cellStyle name="Normal 2 60" xfId="175" xr:uid="{00000000-0005-0000-0000-000044040000}"/>
    <cellStyle name="Normal 2 61" xfId="178" xr:uid="{00000000-0005-0000-0000-000045040000}"/>
    <cellStyle name="Normal 2 62" xfId="181" xr:uid="{00000000-0005-0000-0000-000046040000}"/>
    <cellStyle name="Normal 2 63" xfId="184" xr:uid="{00000000-0005-0000-0000-000047040000}"/>
    <cellStyle name="Normal 2 64" xfId="187" xr:uid="{00000000-0005-0000-0000-000048040000}"/>
    <cellStyle name="Normal 2 65" xfId="189" xr:uid="{00000000-0005-0000-0000-000049040000}"/>
    <cellStyle name="Normal 2 66" xfId="192" xr:uid="{00000000-0005-0000-0000-00004A040000}"/>
    <cellStyle name="Normal 2 67" xfId="195" xr:uid="{00000000-0005-0000-0000-00004B040000}"/>
    <cellStyle name="Normal 2 68" xfId="198" xr:uid="{00000000-0005-0000-0000-00004C040000}"/>
    <cellStyle name="Normal 2 69" xfId="201" xr:uid="{00000000-0005-0000-0000-00004D040000}"/>
    <cellStyle name="Normal 2 7" xfId="18" xr:uid="{00000000-0005-0000-0000-00004E040000}"/>
    <cellStyle name="Normal 2 70" xfId="204" xr:uid="{00000000-0005-0000-0000-00004F040000}"/>
    <cellStyle name="Normal 2 71" xfId="207" xr:uid="{00000000-0005-0000-0000-000050040000}"/>
    <cellStyle name="Normal 2 72" xfId="210" xr:uid="{00000000-0005-0000-0000-000051040000}"/>
    <cellStyle name="Normal 2 73" xfId="213" xr:uid="{00000000-0005-0000-0000-000052040000}"/>
    <cellStyle name="Normal 2 74" xfId="216" xr:uid="{00000000-0005-0000-0000-000053040000}"/>
    <cellStyle name="Normal 2 75" xfId="219" xr:uid="{00000000-0005-0000-0000-000054040000}"/>
    <cellStyle name="Normal 2 76" xfId="222" xr:uid="{00000000-0005-0000-0000-000055040000}"/>
    <cellStyle name="Normal 2 77" xfId="225" xr:uid="{00000000-0005-0000-0000-000056040000}"/>
    <cellStyle name="Normal 2 78" xfId="228" xr:uid="{00000000-0005-0000-0000-000057040000}"/>
    <cellStyle name="Normal 2 79" xfId="231" xr:uid="{00000000-0005-0000-0000-000058040000}"/>
    <cellStyle name="Normal 2 8" xfId="21" xr:uid="{00000000-0005-0000-0000-000059040000}"/>
    <cellStyle name="Normal 2 80" xfId="234" xr:uid="{00000000-0005-0000-0000-00005A040000}"/>
    <cellStyle name="Normal 2 81" xfId="237" xr:uid="{00000000-0005-0000-0000-00005B040000}"/>
    <cellStyle name="Normal 2 82" xfId="240" xr:uid="{00000000-0005-0000-0000-00005C040000}"/>
    <cellStyle name="Normal 2 83" xfId="243" xr:uid="{00000000-0005-0000-0000-00005D040000}"/>
    <cellStyle name="Normal 2 84" xfId="246" xr:uid="{00000000-0005-0000-0000-00005E040000}"/>
    <cellStyle name="Normal 2 85" xfId="249" xr:uid="{00000000-0005-0000-0000-00005F040000}"/>
    <cellStyle name="Normal 2 86" xfId="252" xr:uid="{00000000-0005-0000-0000-000060040000}"/>
    <cellStyle name="Normal 2 87" xfId="255" xr:uid="{00000000-0005-0000-0000-000061040000}"/>
    <cellStyle name="Normal 2 88" xfId="258" xr:uid="{00000000-0005-0000-0000-000062040000}"/>
    <cellStyle name="Normal 2 89" xfId="261" xr:uid="{00000000-0005-0000-0000-000063040000}"/>
    <cellStyle name="Normal 2 9" xfId="24" xr:uid="{00000000-0005-0000-0000-000064040000}"/>
    <cellStyle name="Normal 2 90" xfId="264" xr:uid="{00000000-0005-0000-0000-000065040000}"/>
    <cellStyle name="Normal 2 91" xfId="267" xr:uid="{00000000-0005-0000-0000-000066040000}"/>
    <cellStyle name="Normal 2 92" xfId="270" xr:uid="{00000000-0005-0000-0000-000067040000}"/>
    <cellStyle name="Normal 2 93" xfId="273" xr:uid="{00000000-0005-0000-0000-000068040000}"/>
    <cellStyle name="Normal 2 94" xfId="276" xr:uid="{00000000-0005-0000-0000-000069040000}"/>
    <cellStyle name="Normal 2 95" xfId="279" xr:uid="{00000000-0005-0000-0000-00006A040000}"/>
    <cellStyle name="Normal 2 96" xfId="282" xr:uid="{00000000-0005-0000-0000-00006B040000}"/>
    <cellStyle name="Normal 2 97" xfId="285" xr:uid="{00000000-0005-0000-0000-00006C040000}"/>
    <cellStyle name="Normal 2 98" xfId="288" xr:uid="{00000000-0005-0000-0000-00006D040000}"/>
    <cellStyle name="Normal 2 99" xfId="291" xr:uid="{00000000-0005-0000-0000-00006E040000}"/>
    <cellStyle name="Normal 3" xfId="358" xr:uid="{00000000-0005-0000-0000-00006F040000}"/>
    <cellStyle name="Normal 3 2" xfId="608" xr:uid="{00000000-0005-0000-0000-000070040000}"/>
    <cellStyle name="Normal 3 2 2" xfId="881" xr:uid="{00000000-0005-0000-0000-000071040000}"/>
    <cellStyle name="Normal 3 3" xfId="880" xr:uid="{00000000-0005-0000-0000-000072040000}"/>
    <cellStyle name="Normal 4" xfId="367" xr:uid="{00000000-0005-0000-0000-000073040000}"/>
    <cellStyle name="Normal 4 2" xfId="541" xr:uid="{00000000-0005-0000-0000-000074040000}"/>
    <cellStyle name="Normal 5" xfId="366" xr:uid="{00000000-0005-0000-0000-000075040000}"/>
    <cellStyle name="Normal 5 2" xfId="882" xr:uid="{00000000-0005-0000-0000-000076040000}"/>
    <cellStyle name="Normal 6" xfId="617" xr:uid="{00000000-0005-0000-0000-000077040000}"/>
    <cellStyle name="Normal 6 2" xfId="883" xr:uid="{00000000-0005-0000-0000-000078040000}"/>
    <cellStyle name="Normal 7" xfId="620" xr:uid="{00000000-0005-0000-0000-000079040000}"/>
    <cellStyle name="Normal 7 2" xfId="884" xr:uid="{00000000-0005-0000-0000-00007A040000}"/>
    <cellStyle name="Normal 8" xfId="623" xr:uid="{00000000-0005-0000-0000-00007B040000}"/>
    <cellStyle name="Normal 8 2" xfId="641" xr:uid="{00000000-0005-0000-0000-00007C040000}"/>
    <cellStyle name="Percent" xfId="1158" builtinId="5"/>
    <cellStyle name="Percent 2" xfId="364" xr:uid="{00000000-0005-0000-0000-00007D040000}"/>
    <cellStyle name="Percent 2 2" xfId="614" xr:uid="{00000000-0005-0000-0000-00007E040000}"/>
    <cellStyle name="Percent 3" xfId="365" xr:uid="{00000000-0005-0000-0000-00007F040000}"/>
    <cellStyle name="Percent 3 2" xfId="615" xr:uid="{00000000-0005-0000-0000-000080040000}"/>
    <cellStyle name="Percent 3 2 2" xfId="886" xr:uid="{00000000-0005-0000-0000-000081040000}"/>
    <cellStyle name="Percent 3 3" xfId="885" xr:uid="{00000000-0005-0000-0000-000082040000}"/>
    <cellStyle name="Percent 4" xfId="607" xr:uid="{00000000-0005-0000-0000-000083040000}"/>
    <cellStyle name="Percent 5" xfId="622" xr:uid="{00000000-0005-0000-0000-000084040000}"/>
    <cellStyle name="Percent 5 2" xfId="887" xr:uid="{00000000-0005-0000-0000-000085040000}"/>
  </cellStyles>
  <dxfs count="48"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rgb="FFDB3907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rgb="FFDB3907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rgb="FFDB3907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rgb="FFDB3907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rgb="FFDB3907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ont>
        <condense val="0"/>
        <extend val="0"/>
        <color auto="1"/>
      </font>
      <fill>
        <patternFill>
          <bgColor indexed="10"/>
        </patternFill>
      </fill>
    </dxf>
    <dxf>
      <font>
        <condense val="0"/>
        <extend val="0"/>
        <color auto="1"/>
      </font>
      <fill>
        <patternFill>
          <bgColor indexed="10"/>
        </patternFill>
      </fill>
    </dxf>
  </dxfs>
  <tableStyles count="0" defaultTableStyle="TableStyleMedium9" defaultPivotStyle="PivotStyleLight16"/>
  <colors>
    <mruColors>
      <color rgb="FFF2F2F2"/>
      <color rgb="FFB1B3B4"/>
      <color rgb="FFE1D9C5"/>
      <color rgb="FFE0E0E0"/>
      <color rgb="FFD9D9D9"/>
      <color rgb="FFDB3907"/>
      <color rgb="FF00335B"/>
      <color rgb="FFAE9962"/>
      <color rgb="FF58595B"/>
      <color rgb="FF0079C8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haredStrings" Target="sharedStrings.xml"/><Relationship Id="rId17" Type="http://schemas.microsoft.com/office/2006/relationships/vbaProject" Target="vbaProject.bin"/><Relationship Id="rId2" Type="http://schemas.openxmlformats.org/officeDocument/2006/relationships/worksheet" Target="worksheets/sheet2.xml"/><Relationship Id="rId16" Type="http://schemas.openxmlformats.org/officeDocument/2006/relationships/customXml" Target="../customXml/item3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tyles" Target="styles.xml"/><Relationship Id="rId5" Type="http://schemas.openxmlformats.org/officeDocument/2006/relationships/worksheet" Target="worksheets/sheet5.xml"/><Relationship Id="rId15" Type="http://schemas.openxmlformats.org/officeDocument/2006/relationships/customXml" Target="../customXml/item2.xml"/><Relationship Id="rId10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customXml" Target="../customXml/item1.xml"/></Relationships>
</file>

<file path=xl/ctrlProps/ctrlProp1.xml><?xml version="1.0" encoding="utf-8"?>
<formControlPr xmlns="http://schemas.microsoft.com/office/spreadsheetml/2009/9/main" objectType="CheckBox" lockText="1" noThreeD="1"/>
</file>

<file path=xl/ctrlProps/ctrlProp2.xml><?xml version="1.0" encoding="utf-8"?>
<formControlPr xmlns="http://schemas.microsoft.com/office/spreadsheetml/2009/9/main" objectType="CheckBox" fmlaLink="$P$2" lockText="1"/>
</file>

<file path=xl/ctrlProps/ctrlProp3.xml><?xml version="1.0" encoding="utf-8"?>
<formControlPr xmlns="http://schemas.microsoft.com/office/spreadsheetml/2009/9/main" objectType="Drop" dropStyle="combo" dx="15" fmlaLink="$T$21" fmlaRange="$T$11:$T$20" sel="10" val="2"/>
</file>

<file path=xl/ctrlProps/ctrlProp4.xml><?xml version="1.0" encoding="utf-8"?>
<formControlPr xmlns="http://schemas.microsoft.com/office/spreadsheetml/2009/9/main" objectType="Drop" dropStyle="combo" dx="15" fmlaLink="$W$19" fmlaRange="$W$11:$W$12" sel="1" val="0"/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hyperlink" Target="#'Global Select'!A1"/><Relationship Id="rId7" Type="http://schemas.openxmlformats.org/officeDocument/2006/relationships/hyperlink" Target="#'Resumen Tarifas'!A1"/><Relationship Id="rId2" Type="http://schemas.openxmlformats.org/officeDocument/2006/relationships/image" Target="../media/image2.png"/><Relationship Id="rId1" Type="http://schemas.openxmlformats.org/officeDocument/2006/relationships/image" Target="../media/image1.jpg"/><Relationship Id="rId6" Type="http://schemas.openxmlformats.org/officeDocument/2006/relationships/hyperlink" Target="#'Global Ultimate'!A1"/><Relationship Id="rId5" Type="http://schemas.openxmlformats.org/officeDocument/2006/relationships/hyperlink" Target="#'Global Premier'!A1"/><Relationship Id="rId4" Type="http://schemas.openxmlformats.org/officeDocument/2006/relationships/hyperlink" Target="#'Global Elite'!A1"/></Relationships>
</file>

<file path=xl/drawings/_rels/drawing2.xml.rels><?xml version="1.0" encoding="UTF-8" standalone="yes"?>
<Relationships xmlns="http://schemas.openxmlformats.org/package/2006/relationships"><Relationship Id="rId3" Type="http://schemas.openxmlformats.org/officeDocument/2006/relationships/image" Target="../media/image4.png"/><Relationship Id="rId2" Type="http://schemas.openxmlformats.org/officeDocument/2006/relationships/hyperlink" Target="#'INGRESO DE DATOS'!A1"/><Relationship Id="rId1" Type="http://schemas.openxmlformats.org/officeDocument/2006/relationships/image" Target="../media/image3.png"/><Relationship Id="rId5" Type="http://schemas.openxmlformats.org/officeDocument/2006/relationships/image" Target="../media/image6.png"/><Relationship Id="rId4" Type="http://schemas.openxmlformats.org/officeDocument/2006/relationships/image" Target="../media/image5.png"/></Relationships>
</file>

<file path=xl/drawings/_rels/drawing3.xml.rels><?xml version="1.0" encoding="UTF-8" standalone="yes"?>
<Relationships xmlns="http://schemas.openxmlformats.org/package/2006/relationships"><Relationship Id="rId3" Type="http://schemas.openxmlformats.org/officeDocument/2006/relationships/image" Target="../media/image7.png"/><Relationship Id="rId2" Type="http://schemas.openxmlformats.org/officeDocument/2006/relationships/hyperlink" Target="#'INGRESO DE DATOS'!A1"/><Relationship Id="rId1" Type="http://schemas.openxmlformats.org/officeDocument/2006/relationships/image" Target="../media/image3.png"/><Relationship Id="rId5" Type="http://schemas.openxmlformats.org/officeDocument/2006/relationships/image" Target="../media/image9.png"/><Relationship Id="rId4" Type="http://schemas.openxmlformats.org/officeDocument/2006/relationships/image" Target="../media/image8.png"/></Relationships>
</file>

<file path=xl/drawings/_rels/drawing4.xml.rels><?xml version="1.0" encoding="UTF-8" standalone="yes"?>
<Relationships xmlns="http://schemas.openxmlformats.org/package/2006/relationships"><Relationship Id="rId3" Type="http://schemas.openxmlformats.org/officeDocument/2006/relationships/image" Target="../media/image10.png"/><Relationship Id="rId2" Type="http://schemas.openxmlformats.org/officeDocument/2006/relationships/hyperlink" Target="#'INGRESO DE DATOS'!A1"/><Relationship Id="rId1" Type="http://schemas.openxmlformats.org/officeDocument/2006/relationships/image" Target="../media/image3.png"/><Relationship Id="rId5" Type="http://schemas.openxmlformats.org/officeDocument/2006/relationships/image" Target="../media/image12.png"/><Relationship Id="rId4" Type="http://schemas.openxmlformats.org/officeDocument/2006/relationships/image" Target="../media/image11.png"/></Relationships>
</file>

<file path=xl/drawings/_rels/drawing5.xml.rels><?xml version="1.0" encoding="UTF-8" standalone="yes"?>
<Relationships xmlns="http://schemas.openxmlformats.org/package/2006/relationships"><Relationship Id="rId3" Type="http://schemas.openxmlformats.org/officeDocument/2006/relationships/image" Target="../media/image13.png"/><Relationship Id="rId2" Type="http://schemas.openxmlformats.org/officeDocument/2006/relationships/hyperlink" Target="#'INGRESO DE DATOS'!A1"/><Relationship Id="rId1" Type="http://schemas.openxmlformats.org/officeDocument/2006/relationships/image" Target="../media/image3.png"/><Relationship Id="rId5" Type="http://schemas.openxmlformats.org/officeDocument/2006/relationships/image" Target="../media/image15.png"/><Relationship Id="rId4" Type="http://schemas.openxmlformats.org/officeDocument/2006/relationships/image" Target="../media/image14.png"/></Relationships>
</file>

<file path=xl/drawings/_rels/drawing6.xml.rels><?xml version="1.0" encoding="UTF-8" standalone="yes"?>
<Relationships xmlns="http://schemas.openxmlformats.org/package/2006/relationships"><Relationship Id="rId2" Type="http://schemas.openxmlformats.org/officeDocument/2006/relationships/hyperlink" Target="#'INGRESO DE DATOS'!A1"/><Relationship Id="rId1" Type="http://schemas.openxmlformats.org/officeDocument/2006/relationships/image" Target="../media/image3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340178</xdr:colOff>
      <xdr:row>56</xdr:row>
      <xdr:rowOff>136072</xdr:rowOff>
    </xdr:from>
    <xdr:ext cx="184731" cy="266548"/>
    <xdr:sp macro="" textlink="">
      <xdr:nvSpPr>
        <xdr:cNvPr id="5" name="TextBox 4">
          <a:extLst>
            <a:ext uri="{FF2B5EF4-FFF2-40B4-BE49-F238E27FC236}">
              <a16:creationId xmlns:a16="http://schemas.microsoft.com/office/drawing/2014/main" id="{00000000-0008-0000-0000-000005000000}"/>
            </a:ext>
          </a:extLst>
        </xdr:cNvPr>
        <xdr:cNvSpPr txBox="1"/>
      </xdr:nvSpPr>
      <xdr:spPr>
        <a:xfrm>
          <a:off x="340178" y="12652628"/>
          <a:ext cx="184731" cy="26654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 sz="1200">
            <a:latin typeface="Microsoft Sans Serif" panose="020B0604020202020204" pitchFamily="34" charset="0"/>
            <a:cs typeface="Microsoft Sans Serif" panose="020B0604020202020204" pitchFamily="34" charset="0"/>
          </a:endParaRPr>
        </a:p>
      </xdr:txBody>
    </xdr:sp>
    <xdr:clientData/>
  </xdr:oneCellAnchor>
  <xdr:oneCellAnchor>
    <xdr:from>
      <xdr:col>2</xdr:col>
      <xdr:colOff>968828</xdr:colOff>
      <xdr:row>56</xdr:row>
      <xdr:rowOff>138793</xdr:rowOff>
    </xdr:from>
    <xdr:ext cx="184731" cy="266548"/>
    <xdr:sp macro="" textlink="">
      <xdr:nvSpPr>
        <xdr:cNvPr id="18" name="TextBox 17">
          <a:extLst>
            <a:ext uri="{FF2B5EF4-FFF2-40B4-BE49-F238E27FC236}">
              <a16:creationId xmlns:a16="http://schemas.microsoft.com/office/drawing/2014/main" id="{00000000-0008-0000-0000-000012000000}"/>
            </a:ext>
          </a:extLst>
        </xdr:cNvPr>
        <xdr:cNvSpPr txBox="1"/>
      </xdr:nvSpPr>
      <xdr:spPr>
        <a:xfrm>
          <a:off x="3664050" y="12655349"/>
          <a:ext cx="184731" cy="26654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 sz="1200" baseline="0">
            <a:latin typeface="Microsoft Sans Serif" panose="020B0604020202020204" pitchFamily="34" charset="0"/>
            <a:cs typeface="Microsoft Sans Serif" panose="020B0604020202020204" pitchFamily="34" charset="0"/>
          </a:endParaRPr>
        </a:p>
      </xdr:txBody>
    </xdr:sp>
    <xdr:clientData/>
  </xdr:oneCellAnchor>
  <xdr:twoCellAnchor editAs="absolute">
    <xdr:from>
      <xdr:col>0</xdr:col>
      <xdr:colOff>0</xdr:colOff>
      <xdr:row>0</xdr:row>
      <xdr:rowOff>0</xdr:rowOff>
    </xdr:from>
    <xdr:to>
      <xdr:col>13</xdr:col>
      <xdr:colOff>0</xdr:colOff>
      <xdr:row>36</xdr:row>
      <xdr:rowOff>5722</xdr:rowOff>
    </xdr:to>
    <xdr:pic>
      <xdr:nvPicPr>
        <xdr:cNvPr id="31" name="Picture 30">
          <a:extLst>
            <a:ext uri="{FF2B5EF4-FFF2-40B4-BE49-F238E27FC236}">
              <a16:creationId xmlns:a16="http://schemas.microsoft.com/office/drawing/2014/main" id="{00000000-0008-0000-0000-00001F000000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1"/>
        <a:srcRect b="23174"/>
        <a:stretch/>
      </xdr:blipFill>
      <xdr:spPr>
        <a:xfrm>
          <a:off x="0" y="0"/>
          <a:ext cx="20218400" cy="8458200"/>
        </a:xfrm>
        <a:prstGeom prst="rect">
          <a:avLst/>
        </a:prstGeom>
      </xdr:spPr>
    </xdr:pic>
    <xdr:clientData fPrintsWithSheet="0"/>
  </xdr:twoCellAnchor>
  <xdr:twoCellAnchor editAs="absolute">
    <xdr:from>
      <xdr:col>0</xdr:col>
      <xdr:colOff>409223</xdr:colOff>
      <xdr:row>1</xdr:row>
      <xdr:rowOff>141111</xdr:rowOff>
    </xdr:from>
    <xdr:to>
      <xdr:col>1</xdr:col>
      <xdr:colOff>194734</xdr:colOff>
      <xdr:row>5</xdr:row>
      <xdr:rowOff>126091</xdr:rowOff>
    </xdr:to>
    <xdr:pic>
      <xdr:nvPicPr>
        <xdr:cNvPr id="33" name="Picture 32">
          <a:extLst>
            <a:ext uri="{FF2B5EF4-FFF2-40B4-BE49-F238E27FC236}">
              <a16:creationId xmlns:a16="http://schemas.microsoft.com/office/drawing/2014/main" id="{00000000-0008-0000-0000-000021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409223" y="381000"/>
          <a:ext cx="914400" cy="916313"/>
        </a:xfrm>
        <a:prstGeom prst="rect">
          <a:avLst/>
        </a:prstGeom>
      </xdr:spPr>
    </xdr:pic>
    <xdr:clientData fPrintsWithSheet="0"/>
  </xdr:twoCellAnchor>
  <xdr:twoCellAnchor editAs="absolute">
    <xdr:from>
      <xdr:col>0</xdr:col>
      <xdr:colOff>986720</xdr:colOff>
      <xdr:row>10</xdr:row>
      <xdr:rowOff>225777</xdr:rowOff>
    </xdr:from>
    <xdr:to>
      <xdr:col>2</xdr:col>
      <xdr:colOff>1185333</xdr:colOff>
      <xdr:row>26</xdr:row>
      <xdr:rowOff>219681</xdr:rowOff>
    </xdr:to>
    <xdr:sp macro="" textlink="">
      <xdr:nvSpPr>
        <xdr:cNvPr id="34" name="TextBox 33">
          <a:extLst>
            <a:ext uri="{FF2B5EF4-FFF2-40B4-BE49-F238E27FC236}">
              <a16:creationId xmlns:a16="http://schemas.microsoft.com/office/drawing/2014/main" id="{00000000-0008-0000-0000-000022000000}"/>
            </a:ext>
          </a:extLst>
        </xdr:cNvPr>
        <xdr:cNvSpPr txBox="1"/>
      </xdr:nvSpPr>
      <xdr:spPr>
        <a:xfrm>
          <a:off x="1072445" y="2525888"/>
          <a:ext cx="3725332" cy="3697112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en-US" sz="3200">
              <a:solidFill>
                <a:schemeClr val="bg1"/>
              </a:solidFill>
              <a:latin typeface="Arial" panose="020B0604020202020204" pitchFamily="34" charset="0"/>
              <a:cs typeface="Arial" panose="020B0604020202020204" pitchFamily="34" charset="0"/>
            </a:rPr>
            <a:t>Cotización de</a:t>
          </a:r>
        </a:p>
        <a:p>
          <a:r>
            <a:rPr lang="en-US" sz="3200">
              <a:solidFill>
                <a:schemeClr val="bg1"/>
              </a:solidFill>
              <a:latin typeface="Arial" panose="020B0604020202020204" pitchFamily="34" charset="0"/>
              <a:cs typeface="Arial" panose="020B0604020202020204" pitchFamily="34" charset="0"/>
            </a:rPr>
            <a:t>Seguro Médico</a:t>
          </a:r>
        </a:p>
        <a:p>
          <a:r>
            <a:rPr lang="en-US" sz="4400" b="1">
              <a:solidFill>
                <a:schemeClr val="bg1"/>
              </a:solidFill>
              <a:latin typeface="Arial" panose="020B0604020202020204" pitchFamily="34" charset="0"/>
              <a:cs typeface="Arial" panose="020B0604020202020204" pitchFamily="34" charset="0"/>
            </a:rPr>
            <a:t>GLOBAL HEALTH</a:t>
          </a:r>
        </a:p>
        <a:p>
          <a:r>
            <a:rPr lang="en-US" sz="4400" b="1">
              <a:solidFill>
                <a:schemeClr val="bg1"/>
              </a:solidFill>
              <a:latin typeface="Arial" panose="020B0604020202020204" pitchFamily="34" charset="0"/>
              <a:cs typeface="Arial" panose="020B0604020202020204" pitchFamily="34" charset="0"/>
            </a:rPr>
            <a:t>PLANS</a:t>
          </a:r>
        </a:p>
        <a:p>
          <a:r>
            <a:rPr lang="en-US" sz="4400" b="1">
              <a:solidFill>
                <a:schemeClr val="bg1"/>
              </a:solidFill>
              <a:latin typeface="Arial" panose="020B0604020202020204" pitchFamily="34" charset="0"/>
              <a:cs typeface="Arial" panose="020B0604020202020204" pitchFamily="34" charset="0"/>
            </a:rPr>
            <a:t>2026</a:t>
          </a:r>
        </a:p>
      </xdr:txBody>
    </xdr:sp>
    <xdr:clientData fPrintsWithSheet="0"/>
  </xdr:twoCellAnchor>
  <xdr:twoCellAnchor>
    <xdr:from>
      <xdr:col>4</xdr:col>
      <xdr:colOff>21083</xdr:colOff>
      <xdr:row>43</xdr:row>
      <xdr:rowOff>207842</xdr:rowOff>
    </xdr:from>
    <xdr:to>
      <xdr:col>6</xdr:col>
      <xdr:colOff>13956</xdr:colOff>
      <xdr:row>46</xdr:row>
      <xdr:rowOff>128741</xdr:rowOff>
    </xdr:to>
    <xdr:grpSp>
      <xdr:nvGrpSpPr>
        <xdr:cNvPr id="41" name="Group 40">
          <a:extLst>
            <a:ext uri="{FF2B5EF4-FFF2-40B4-BE49-F238E27FC236}">
              <a16:creationId xmlns:a16="http://schemas.microsoft.com/office/drawing/2014/main" id="{00000000-0008-0000-0000-000029000000}"/>
            </a:ext>
          </a:extLst>
        </xdr:cNvPr>
        <xdr:cNvGrpSpPr/>
      </xdr:nvGrpSpPr>
      <xdr:grpSpPr>
        <a:xfrm>
          <a:off x="6817676" y="10074765"/>
          <a:ext cx="3119027" cy="618701"/>
          <a:chOff x="6801554" y="9703527"/>
          <a:chExt cx="2395866" cy="611455"/>
        </a:xfrm>
      </xdr:grpSpPr>
      <xdr:sp macro="" textlink="">
        <xdr:nvSpPr>
          <xdr:cNvPr id="2" name="TextBox 1">
            <a:extLst>
              <a:ext uri="{FF2B5EF4-FFF2-40B4-BE49-F238E27FC236}">
                <a16:creationId xmlns:a16="http://schemas.microsoft.com/office/drawing/2014/main" id="{00000000-0008-0000-0000-000002000000}"/>
              </a:ext>
            </a:extLst>
          </xdr:cNvPr>
          <xdr:cNvSpPr txBox="1"/>
        </xdr:nvSpPr>
        <xdr:spPr>
          <a:xfrm>
            <a:off x="6801554" y="9703527"/>
            <a:ext cx="2395866" cy="611455"/>
          </a:xfrm>
          <a:prstGeom prst="rect">
            <a:avLst/>
          </a:prstGeom>
          <a:solidFill>
            <a:schemeClr val="lt1">
              <a:alpha val="85000"/>
            </a:schemeClr>
          </a:solidFill>
          <a:ln w="12700" cmpd="sng">
            <a:solidFill>
              <a:schemeClr val="tx1"/>
            </a:solidFill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tIns="91440" bIns="91440" rtlCol="0" anchor="ctr">
            <a:noAutofit/>
          </a:bodyPr>
          <a:lstStyle/>
          <a:p>
            <a:r>
              <a:rPr lang="en-US" sz="1400">
                <a:latin typeface="Arial" panose="020B0604020202020204" pitchFamily="34" charset="0"/>
                <a:cs typeface="Arial" panose="020B0604020202020204" pitchFamily="34" charset="0"/>
              </a:rPr>
              <a:t>Cotización</a:t>
            </a:r>
          </a:p>
          <a:p>
            <a:r>
              <a:rPr lang="en-US" sz="1400">
                <a:latin typeface="Arial" panose="020B0604020202020204" pitchFamily="34" charset="0"/>
                <a:cs typeface="Arial" panose="020B0604020202020204" pitchFamily="34" charset="0"/>
              </a:rPr>
              <a:t>para 24 años</a:t>
            </a:r>
          </a:p>
        </xdr:txBody>
      </xdr:sp>
      <mc:AlternateContent xmlns:mc="http://schemas.openxmlformats.org/markup-compatibility/2006">
        <mc:Choice xmlns:a14="http://schemas.microsoft.com/office/drawing/2010/main" Requires="a14">
          <xdr:sp macro="" textlink="">
            <xdr:nvSpPr>
              <xdr:cNvPr id="3111" name="Check Box 39" descr="24 años" hidden="1">
                <a:extLst>
                  <a:ext uri="{63B3BB69-23CF-44E3-9099-C40C66FF867C}">
                    <a14:compatExt spid="_x0000_s3111"/>
                  </a:ext>
                  <a:ext uri="{FF2B5EF4-FFF2-40B4-BE49-F238E27FC236}">
                    <a16:creationId xmlns:a16="http://schemas.microsoft.com/office/drawing/2014/main" id="{00000000-0008-0000-0000-0000270C0000}"/>
                  </a:ext>
                </a:extLst>
              </xdr:cNvPr>
              <xdr:cNvSpPr/>
            </xdr:nvSpPr>
            <xdr:spPr bwMode="auto">
              <a:xfrm>
                <a:off x="8870512" y="9880527"/>
                <a:ext cx="274320" cy="280801"/>
              </a:xfrm>
              <a:prstGeom prst="rect">
                <a:avLst/>
              </a:prstGeom>
              <a:noFill/>
              <a:ln>
                <a:noFill/>
              </a:ln>
              <a:extLst>
                <a:ext uri="{909E8E84-426E-40DD-AFC4-6F175D3DCCD1}">
                  <a14:hiddenFill>
                    <a:solidFill>
                      <a:srgbClr val="FFFFFF"/>
                    </a:solidFill>
                  </a14:hiddenFill>
                </a:ext>
                <a:ext uri="{91240B29-F687-4F45-9708-019B960494DF}">
                  <a14:hiddenLine w="9525">
                    <a:solidFill>
                      <a:srgbClr val="000000"/>
                    </a:solidFill>
                    <a:miter lim="800000"/>
                    <a:headEnd/>
                    <a:tailEnd/>
                  </a14:hiddenLine>
                </a:ext>
              </a:extLst>
            </xdr:spPr>
          </xdr:sp>
        </mc:Choice>
        <mc:Fallback/>
      </mc:AlternateContent>
    </xdr:grpSp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30</xdr:col>
          <xdr:colOff>63500</xdr:colOff>
          <xdr:row>52</xdr:row>
          <xdr:rowOff>127000</xdr:rowOff>
        </xdr:from>
        <xdr:to>
          <xdr:col>30</xdr:col>
          <xdr:colOff>63500</xdr:colOff>
          <xdr:row>52</xdr:row>
          <xdr:rowOff>177800</xdr:rowOff>
        </xdr:to>
        <xdr:sp macro="" textlink="">
          <xdr:nvSpPr>
            <xdr:cNvPr id="3110" name="Check Box 38" hidden="1">
              <a:extLst>
                <a:ext uri="{63B3BB69-23CF-44E3-9099-C40C66FF867C}">
                  <a14:compatExt spid="_x0000_s3110"/>
                </a:ext>
                <a:ext uri="{FF2B5EF4-FFF2-40B4-BE49-F238E27FC236}">
                  <a16:creationId xmlns:a16="http://schemas.microsoft.com/office/drawing/2014/main" id="{00000000-0008-0000-0000-0000260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  <a:ext uri="{91240B29-F687-4F45-9708-019B960494DF}">
                <a14:hiddenLine w="9525">
                  <a:solidFill>
                    <a:srgbClr val="000000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xdr:twoCellAnchor>
    <xdr:from>
      <xdr:col>10</xdr:col>
      <xdr:colOff>1535164</xdr:colOff>
      <xdr:row>39</xdr:row>
      <xdr:rowOff>129877</xdr:rowOff>
    </xdr:from>
    <xdr:to>
      <xdr:col>12</xdr:col>
      <xdr:colOff>2177139</xdr:colOff>
      <xdr:row>43</xdr:row>
      <xdr:rowOff>22994</xdr:rowOff>
    </xdr:to>
    <xdr:grpSp>
      <xdr:nvGrpSpPr>
        <xdr:cNvPr id="44" name="Group 43">
          <a:extLst>
            <a:ext uri="{FF2B5EF4-FFF2-40B4-BE49-F238E27FC236}">
              <a16:creationId xmlns:a16="http://schemas.microsoft.com/office/drawing/2014/main" id="{00000000-0008-0000-0000-00002C000000}"/>
            </a:ext>
          </a:extLst>
        </xdr:cNvPr>
        <xdr:cNvGrpSpPr/>
      </xdr:nvGrpSpPr>
      <xdr:grpSpPr>
        <a:xfrm>
          <a:off x="15616812" y="9075701"/>
          <a:ext cx="4535712" cy="814216"/>
          <a:chOff x="15572292" y="8890001"/>
          <a:chExt cx="2266916" cy="818350"/>
        </a:xfrm>
      </xdr:grpSpPr>
      <mc:AlternateContent xmlns:mc="http://schemas.openxmlformats.org/markup-compatibility/2006">
        <mc:Choice xmlns:a14="http://schemas.microsoft.com/office/drawing/2010/main" Requires="a14">
          <xdr:sp macro="" textlink="">
            <xdr:nvSpPr>
              <xdr:cNvPr id="3117" name="Drop Down 45" hidden="1">
                <a:extLst>
                  <a:ext uri="{63B3BB69-23CF-44E3-9099-C40C66FF867C}">
                    <a14:compatExt spid="_x0000_s3117"/>
                  </a:ext>
                  <a:ext uri="{FF2B5EF4-FFF2-40B4-BE49-F238E27FC236}">
                    <a16:creationId xmlns:a16="http://schemas.microsoft.com/office/drawing/2014/main" id="{00000000-0008-0000-0000-00002D0C0000}"/>
                  </a:ext>
                </a:extLst>
              </xdr:cNvPr>
              <xdr:cNvSpPr/>
            </xdr:nvSpPr>
            <xdr:spPr bwMode="auto">
              <a:xfrm>
                <a:off x="15572292" y="9325949"/>
                <a:ext cx="2266916" cy="382402"/>
              </a:xfrm>
              <a:prstGeom prst="rect">
                <a:avLst/>
              </a:prstGeom>
              <a:noFill/>
              <a:ln>
                <a:noFill/>
              </a:ln>
              <a:extLst>
                <a:ext uri="{91240B29-F687-4F45-9708-019B960494DF}">
                  <a14:hiddenLine w="9525">
                    <a:noFill/>
                    <a:miter lim="800000"/>
                    <a:headEnd/>
                    <a:tailEnd/>
                  </a14:hiddenLine>
                </a:ext>
              </a:extLst>
            </xdr:spPr>
          </xdr:sp>
        </mc:Choice>
        <mc:Fallback/>
      </mc:AlternateContent>
      <xdr:sp macro="" textlink="">
        <xdr:nvSpPr>
          <xdr:cNvPr id="43" name="TextBox 42">
            <a:extLst>
              <a:ext uri="{FF2B5EF4-FFF2-40B4-BE49-F238E27FC236}">
                <a16:creationId xmlns:a16="http://schemas.microsoft.com/office/drawing/2014/main" id="{00000000-0008-0000-0000-00002B000000}"/>
              </a:ext>
            </a:extLst>
          </xdr:cNvPr>
          <xdr:cNvSpPr txBox="1"/>
        </xdr:nvSpPr>
        <xdr:spPr>
          <a:xfrm>
            <a:off x="15579269" y="8890001"/>
            <a:ext cx="2239016" cy="373460"/>
          </a:xfrm>
          <a:prstGeom prst="rect">
            <a:avLst/>
          </a:prstGeom>
          <a:solidFill>
            <a:schemeClr val="lt1">
              <a:alpha val="85000"/>
            </a:schemeClr>
          </a:solidFill>
          <a:ln w="12700" cmpd="sng">
            <a:solidFill>
              <a:schemeClr val="tx1"/>
            </a:solidFill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tIns="91440" bIns="91440" rtlCol="0" anchor="ctr">
            <a:noAutofit/>
          </a:bodyPr>
          <a:lstStyle/>
          <a:p>
            <a:pPr algn="ctr"/>
            <a:r>
              <a:rPr lang="en-US" sz="1200">
                <a:latin typeface="Arial" panose="020B0604020202020204" pitchFamily="34" charset="0"/>
                <a:cs typeface="Arial" panose="020B0604020202020204" pitchFamily="34" charset="0"/>
              </a:rPr>
              <a:t>Selecciona el tipo de cotización</a:t>
            </a:r>
          </a:p>
        </xdr:txBody>
      </xdr:sp>
    </xdr:grpSp>
    <xdr:clientData/>
  </xdr:twoCellAnchor>
  <xdr:twoCellAnchor editAs="absolute">
    <xdr:from>
      <xdr:col>9</xdr:col>
      <xdr:colOff>324364</xdr:colOff>
      <xdr:row>32</xdr:row>
      <xdr:rowOff>110926</xdr:rowOff>
    </xdr:from>
    <xdr:to>
      <xdr:col>11</xdr:col>
      <xdr:colOff>255155</xdr:colOff>
      <xdr:row>33</xdr:row>
      <xdr:rowOff>208072</xdr:rowOff>
    </xdr:to>
    <xdr:sp macro="" textlink="">
      <xdr:nvSpPr>
        <xdr:cNvPr id="11" name="Oval 24">
          <a:hlinkClick xmlns:r="http://schemas.openxmlformats.org/officeDocument/2006/relationships" r:id="rId3"/>
          <a:extLst>
            <a:ext uri="{FF2B5EF4-FFF2-40B4-BE49-F238E27FC236}">
              <a16:creationId xmlns:a16="http://schemas.microsoft.com/office/drawing/2014/main" id="{00000000-0008-0000-0000-00000B000000}"/>
            </a:ext>
          </a:extLst>
        </xdr:cNvPr>
        <xdr:cNvSpPr>
          <a:spLocks noChangeArrowheads="1"/>
        </xdr:cNvSpPr>
      </xdr:nvSpPr>
      <xdr:spPr bwMode="auto">
        <a:xfrm>
          <a:off x="13252964" y="7617254"/>
          <a:ext cx="2648591" cy="338446"/>
        </a:xfrm>
        <a:prstGeom prst="rect">
          <a:avLst/>
        </a:prstGeom>
        <a:solidFill>
          <a:srgbClr val="00335B"/>
        </a:solidFill>
        <a:ln w="12700" algn="ctr">
          <a:solidFill>
            <a:schemeClr val="bg1"/>
          </a:solidFill>
          <a:round/>
          <a:headEnd/>
          <a:tailEnd/>
        </a:ln>
        <a:effectLst/>
      </xdr:spPr>
      <xdr:txBody>
        <a:bodyPr vertOverflow="clip" wrap="square" lIns="91440" tIns="91440" rIns="91440" bIns="91440" anchor="ctr" upright="1">
          <a:spAutoFit/>
        </a:bodyPr>
        <a:lstStyle/>
        <a:p>
          <a:pPr algn="ctr" rtl="0">
            <a:defRPr sz="1000"/>
          </a:pPr>
          <a:r>
            <a:rPr lang="es-ES" sz="1000" b="1" i="0" u="none" strike="noStrike" baseline="0">
              <a:solidFill>
                <a:srgbClr val="FFFFFF"/>
              </a:solidFill>
              <a:latin typeface="Arial" panose="020B0604020202020204" pitchFamily="34" charset="0"/>
              <a:cs typeface="Arial" panose="020B0604020202020204" pitchFamily="34" charset="0"/>
            </a:rPr>
            <a:t>GLOBAL SELECT HEALTH PLAN</a:t>
          </a:r>
        </a:p>
      </xdr:txBody>
    </xdr:sp>
    <xdr:clientData fPrintsWithSheet="0"/>
  </xdr:twoCellAnchor>
  <xdr:twoCellAnchor editAs="absolute">
    <xdr:from>
      <xdr:col>4</xdr:col>
      <xdr:colOff>423635</xdr:colOff>
      <xdr:row>32</xdr:row>
      <xdr:rowOff>110926</xdr:rowOff>
    </xdr:from>
    <xdr:to>
      <xdr:col>6</xdr:col>
      <xdr:colOff>246604</xdr:colOff>
      <xdr:row>33</xdr:row>
      <xdr:rowOff>208072</xdr:rowOff>
    </xdr:to>
    <xdr:sp macro="" textlink="">
      <xdr:nvSpPr>
        <xdr:cNvPr id="3090" name="Oval 18">
          <a:hlinkClick xmlns:r="http://schemas.openxmlformats.org/officeDocument/2006/relationships" r:id="rId4"/>
          <a:extLst>
            <a:ext uri="{FF2B5EF4-FFF2-40B4-BE49-F238E27FC236}">
              <a16:creationId xmlns:a16="http://schemas.microsoft.com/office/drawing/2014/main" id="{00000000-0008-0000-0000-0000120C0000}"/>
            </a:ext>
          </a:extLst>
        </xdr:cNvPr>
        <xdr:cNvSpPr>
          <a:spLocks noChangeArrowheads="1"/>
        </xdr:cNvSpPr>
      </xdr:nvSpPr>
      <xdr:spPr bwMode="auto">
        <a:xfrm>
          <a:off x="7230835" y="7617254"/>
          <a:ext cx="2947169" cy="338446"/>
        </a:xfrm>
        <a:prstGeom prst="rect">
          <a:avLst/>
        </a:prstGeom>
        <a:solidFill>
          <a:srgbClr val="00335B"/>
        </a:solidFill>
        <a:ln w="12700" algn="ctr">
          <a:solidFill>
            <a:schemeClr val="bg1"/>
          </a:solidFill>
          <a:round/>
          <a:headEnd/>
          <a:tailEnd/>
        </a:ln>
        <a:effectLst/>
      </xdr:spPr>
      <xdr:txBody>
        <a:bodyPr vertOverflow="clip" wrap="square" lIns="91440" tIns="91440" rIns="91440" bIns="91440" anchor="ctr" upright="1">
          <a:spAutoFit/>
        </a:bodyPr>
        <a:lstStyle/>
        <a:p>
          <a:pPr algn="ctr" rtl="0">
            <a:defRPr sz="1000"/>
          </a:pPr>
          <a:r>
            <a:rPr lang="es-ES" sz="1000" b="1" i="0" u="none" strike="noStrike" baseline="0">
              <a:solidFill>
                <a:srgbClr val="FFFFFF"/>
              </a:solidFill>
              <a:latin typeface="Arial" panose="020B0604020202020204" pitchFamily="34" charset="0"/>
              <a:cs typeface="Arial" panose="020B0604020202020204" pitchFamily="34" charset="0"/>
            </a:rPr>
            <a:t>GLOBAL ELITE HEALTH PLAN</a:t>
          </a:r>
        </a:p>
      </xdr:txBody>
    </xdr:sp>
    <xdr:clientData fPrintsWithSheet="0"/>
  </xdr:twoCellAnchor>
  <xdr:twoCellAnchor editAs="absolute">
    <xdr:from>
      <xdr:col>6</xdr:col>
      <xdr:colOff>364591</xdr:colOff>
      <xdr:row>32</xdr:row>
      <xdr:rowOff>110926</xdr:rowOff>
    </xdr:from>
    <xdr:to>
      <xdr:col>9</xdr:col>
      <xdr:colOff>149227</xdr:colOff>
      <xdr:row>33</xdr:row>
      <xdr:rowOff>208072</xdr:rowOff>
    </xdr:to>
    <xdr:sp macro="" textlink="">
      <xdr:nvSpPr>
        <xdr:cNvPr id="3096" name="Oval 24">
          <a:hlinkClick xmlns:r="http://schemas.openxmlformats.org/officeDocument/2006/relationships" r:id="rId5"/>
          <a:extLst>
            <a:ext uri="{FF2B5EF4-FFF2-40B4-BE49-F238E27FC236}">
              <a16:creationId xmlns:a16="http://schemas.microsoft.com/office/drawing/2014/main" id="{00000000-0008-0000-0000-0000180C0000}"/>
            </a:ext>
          </a:extLst>
        </xdr:cNvPr>
        <xdr:cNvSpPr>
          <a:spLocks noChangeArrowheads="1"/>
        </xdr:cNvSpPr>
      </xdr:nvSpPr>
      <xdr:spPr bwMode="auto">
        <a:xfrm>
          <a:off x="10295991" y="7617254"/>
          <a:ext cx="2781836" cy="338446"/>
        </a:xfrm>
        <a:prstGeom prst="rect">
          <a:avLst/>
        </a:prstGeom>
        <a:solidFill>
          <a:srgbClr val="00335B"/>
        </a:solidFill>
        <a:ln w="12700" algn="ctr">
          <a:solidFill>
            <a:schemeClr val="bg1"/>
          </a:solidFill>
          <a:round/>
          <a:headEnd/>
          <a:tailEnd/>
        </a:ln>
        <a:effectLst/>
      </xdr:spPr>
      <xdr:txBody>
        <a:bodyPr vertOverflow="clip" wrap="square" lIns="91440" tIns="91440" rIns="91440" bIns="91440" anchor="ctr" upright="1">
          <a:spAutoFit/>
        </a:bodyPr>
        <a:lstStyle/>
        <a:p>
          <a:pPr algn="ctr" rtl="0">
            <a:defRPr sz="1000"/>
          </a:pPr>
          <a:r>
            <a:rPr lang="es-ES" sz="1000" b="1" i="0" u="none" strike="noStrike" baseline="0">
              <a:solidFill>
                <a:srgbClr val="FFFFFF"/>
              </a:solidFill>
              <a:latin typeface="Arial" panose="020B0604020202020204" pitchFamily="34" charset="0"/>
              <a:cs typeface="Arial" panose="020B0604020202020204" pitchFamily="34" charset="0"/>
            </a:rPr>
            <a:t>GLOBAL PREMIER HEALTH PLAN</a:t>
          </a:r>
        </a:p>
      </xdr:txBody>
    </xdr:sp>
    <xdr:clientData fPrintsWithSheet="0"/>
  </xdr:twoCellAnchor>
  <xdr:twoCellAnchor editAs="absolute">
    <xdr:from>
      <xdr:col>2</xdr:col>
      <xdr:colOff>721921</xdr:colOff>
      <xdr:row>32</xdr:row>
      <xdr:rowOff>110926</xdr:rowOff>
    </xdr:from>
    <xdr:to>
      <xdr:col>4</xdr:col>
      <xdr:colOff>297735</xdr:colOff>
      <xdr:row>33</xdr:row>
      <xdr:rowOff>208072</xdr:rowOff>
    </xdr:to>
    <xdr:sp macro="" textlink="">
      <xdr:nvSpPr>
        <xdr:cNvPr id="17" name="Oval 18">
          <a:hlinkClick xmlns:r="http://schemas.openxmlformats.org/officeDocument/2006/relationships" r:id="rId6"/>
          <a:extLst>
            <a:ext uri="{FF2B5EF4-FFF2-40B4-BE49-F238E27FC236}">
              <a16:creationId xmlns:a16="http://schemas.microsoft.com/office/drawing/2014/main" id="{00000000-0008-0000-0000-000011000000}"/>
            </a:ext>
          </a:extLst>
        </xdr:cNvPr>
        <xdr:cNvSpPr>
          <a:spLocks noChangeArrowheads="1"/>
        </xdr:cNvSpPr>
      </xdr:nvSpPr>
      <xdr:spPr bwMode="auto">
        <a:xfrm>
          <a:off x="4341421" y="7617254"/>
          <a:ext cx="2763514" cy="338446"/>
        </a:xfrm>
        <a:prstGeom prst="rect">
          <a:avLst/>
        </a:prstGeom>
        <a:solidFill>
          <a:srgbClr val="00335B"/>
        </a:solidFill>
        <a:ln w="12700" algn="ctr">
          <a:solidFill>
            <a:schemeClr val="bg1"/>
          </a:solidFill>
          <a:round/>
          <a:headEnd/>
          <a:tailEnd/>
        </a:ln>
        <a:effectLst/>
      </xdr:spPr>
      <xdr:txBody>
        <a:bodyPr vertOverflow="clip" wrap="square" lIns="91440" tIns="91440" rIns="91440" bIns="91440" anchor="ctr" upright="1">
          <a:spAutoFit/>
        </a:bodyPr>
        <a:lstStyle/>
        <a:p>
          <a:pPr algn="ctr" rtl="0">
            <a:defRPr sz="1000"/>
          </a:pPr>
          <a:r>
            <a:rPr lang="es-ES" sz="1000" b="1" i="0" u="none" strike="noStrike" baseline="0">
              <a:solidFill>
                <a:srgbClr val="FFFFFF"/>
              </a:solidFill>
              <a:latin typeface="Arial" panose="020B0604020202020204" pitchFamily="34" charset="0"/>
              <a:cs typeface="Arial" panose="020B0604020202020204" pitchFamily="34" charset="0"/>
            </a:rPr>
            <a:t>GLOBAL ULTIMATE HEALTH PLAN</a:t>
          </a:r>
        </a:p>
      </xdr:txBody>
    </xdr:sp>
    <xdr:clientData fPrintsWithSheet="0"/>
  </xdr:twoCellAnchor>
  <xdr:twoCellAnchor editAs="absolute">
    <xdr:from>
      <xdr:col>11</xdr:col>
      <xdr:colOff>324557</xdr:colOff>
      <xdr:row>32</xdr:row>
      <xdr:rowOff>110990</xdr:rowOff>
    </xdr:from>
    <xdr:to>
      <xdr:col>12</xdr:col>
      <xdr:colOff>368301</xdr:colOff>
      <xdr:row>33</xdr:row>
      <xdr:rowOff>208008</xdr:rowOff>
    </xdr:to>
    <xdr:sp macro="" textlink="">
      <xdr:nvSpPr>
        <xdr:cNvPr id="29" name="Text Box 34">
          <a:hlinkClick xmlns:r="http://schemas.openxmlformats.org/officeDocument/2006/relationships" r:id="rId7"/>
          <a:extLst>
            <a:ext uri="{FF2B5EF4-FFF2-40B4-BE49-F238E27FC236}">
              <a16:creationId xmlns:a16="http://schemas.microsoft.com/office/drawing/2014/main" id="{00000000-0008-0000-0000-00001D000000}"/>
            </a:ext>
          </a:extLst>
        </xdr:cNvPr>
        <xdr:cNvSpPr txBox="1">
          <a:spLocks noChangeArrowheads="1"/>
        </xdr:cNvSpPr>
      </xdr:nvSpPr>
      <xdr:spPr bwMode="auto">
        <a:xfrm>
          <a:off x="15970957" y="7617318"/>
          <a:ext cx="2380544" cy="338318"/>
        </a:xfrm>
        <a:prstGeom prst="rect">
          <a:avLst/>
        </a:prstGeom>
        <a:solidFill>
          <a:srgbClr val="0079C8"/>
        </a:solidFill>
        <a:ln w="12700">
          <a:solidFill>
            <a:srgbClr val="AFF0FF"/>
          </a:solidFill>
          <a:miter lim="800000"/>
          <a:headEnd/>
          <a:tailEnd/>
        </a:ln>
        <a:effectLst/>
      </xdr:spPr>
      <xdr:txBody>
        <a:bodyPr vertOverflow="clip" wrap="square" lIns="91440" tIns="91440" rIns="91440" bIns="91440" anchor="ctr" upright="1">
          <a:spAutoFit/>
        </a:bodyPr>
        <a:lstStyle/>
        <a:p>
          <a:pPr algn="ctr" rtl="0">
            <a:defRPr sz="1000"/>
          </a:pPr>
          <a:r>
            <a:rPr lang="es-ES" sz="1000" b="1" i="0" u="none" strike="noStrike" baseline="0">
              <a:solidFill>
                <a:schemeClr val="bg1"/>
              </a:solidFill>
              <a:latin typeface="Arial" panose="020B0604020202020204" pitchFamily="34" charset="0"/>
              <a:cs typeface="Arial" panose="020B0604020202020204" pitchFamily="34" charset="0"/>
            </a:rPr>
            <a:t>VER RESUMEN DE TARIFAS</a:t>
          </a:r>
        </a:p>
      </xdr:txBody>
    </xdr:sp>
    <xdr:clientData fPrintsWithSheet="0"/>
  </xdr:twoCellAnchor>
  <xdr:twoCellAnchor editAs="absolute">
    <xdr:from>
      <xdr:col>11</xdr:col>
      <xdr:colOff>504207</xdr:colOff>
      <xdr:row>6</xdr:row>
      <xdr:rowOff>188439</xdr:rowOff>
    </xdr:from>
    <xdr:to>
      <xdr:col>13</xdr:col>
      <xdr:colOff>25400</xdr:colOff>
      <xdr:row>10</xdr:row>
      <xdr:rowOff>131287</xdr:rowOff>
    </xdr:to>
    <xdr:sp macro="" textlink="">
      <xdr:nvSpPr>
        <xdr:cNvPr id="27" name="TextBox 26">
          <a:extLst>
            <a:ext uri="{FF2B5EF4-FFF2-40B4-BE49-F238E27FC236}">
              <a16:creationId xmlns:a16="http://schemas.microsoft.com/office/drawing/2014/main" id="{00000000-0008-0000-0000-00001B000000}"/>
            </a:ext>
          </a:extLst>
        </xdr:cNvPr>
        <xdr:cNvSpPr txBox="1"/>
      </xdr:nvSpPr>
      <xdr:spPr>
        <a:xfrm>
          <a:off x="16150607" y="1598139"/>
          <a:ext cx="4080493" cy="857248"/>
        </a:xfrm>
        <a:prstGeom prst="rect">
          <a:avLst/>
        </a:prstGeom>
        <a:noFill/>
        <a:ln w="38100" cmpd="sng">
          <a:solidFill>
            <a:schemeClr val="bg1"/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tIns="91440" bIns="91440" rtlCol="0" anchor="ctr">
          <a:spAutoFit/>
        </a:bodyPr>
        <a:lstStyle/>
        <a:p>
          <a:pPr algn="ctr"/>
          <a:r>
            <a:rPr lang="en-US" sz="4400" b="1">
              <a:solidFill>
                <a:schemeClr val="bg1"/>
              </a:solidFill>
              <a:latin typeface="Arial" panose="020B0604020202020204" pitchFamily="34" charset="0"/>
              <a:cs typeface="Arial" panose="020B0604020202020204" pitchFamily="34" charset="0"/>
            </a:rPr>
            <a:t>ECUADOR</a:t>
          </a:r>
        </a:p>
      </xdr:txBody>
    </xdr:sp>
    <xdr:clientData fPrintsWithSheet="0"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12700</xdr:colOff>
          <xdr:row>45</xdr:row>
          <xdr:rowOff>139700</xdr:rowOff>
        </xdr:from>
        <xdr:to>
          <xdr:col>10</xdr:col>
          <xdr:colOff>12700</xdr:colOff>
          <xdr:row>47</xdr:row>
          <xdr:rowOff>25400</xdr:rowOff>
        </xdr:to>
        <xdr:sp macro="" textlink="">
          <xdr:nvSpPr>
            <xdr:cNvPr id="3118" name="Drop Down 46" hidden="1">
              <a:extLst>
                <a:ext uri="{63B3BB69-23CF-44E3-9099-C40C66FF867C}">
                  <a14:compatExt spid="_x0000_s3118"/>
                </a:ext>
                <a:ext uri="{FF2B5EF4-FFF2-40B4-BE49-F238E27FC236}">
                  <a16:creationId xmlns:a16="http://schemas.microsoft.com/office/drawing/2014/main" id="{00000000-0008-0000-0000-00002E0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xdr:twoCellAnchor>
    <xdr:from>
      <xdr:col>7</xdr:col>
      <xdr:colOff>0</xdr:colOff>
      <xdr:row>43</xdr:row>
      <xdr:rowOff>112890</xdr:rowOff>
    </xdr:from>
    <xdr:to>
      <xdr:col>10</xdr:col>
      <xdr:colOff>0</xdr:colOff>
      <xdr:row>45</xdr:row>
      <xdr:rowOff>41245</xdr:rowOff>
    </xdr:to>
    <xdr:sp macro="" textlink="">
      <xdr:nvSpPr>
        <xdr:cNvPr id="24" name="TextBox 23">
          <a:extLst>
            <a:ext uri="{FF2B5EF4-FFF2-40B4-BE49-F238E27FC236}">
              <a16:creationId xmlns:a16="http://schemas.microsoft.com/office/drawing/2014/main" id="{00000000-0008-0000-0000-000018000000}"/>
            </a:ext>
          </a:extLst>
        </xdr:cNvPr>
        <xdr:cNvSpPr txBox="1"/>
      </xdr:nvSpPr>
      <xdr:spPr>
        <a:xfrm>
          <a:off x="11485824" y="9979813"/>
          <a:ext cx="2595824" cy="402861"/>
        </a:xfrm>
        <a:prstGeom prst="rect">
          <a:avLst/>
        </a:prstGeom>
        <a:solidFill>
          <a:schemeClr val="lt1">
            <a:alpha val="85000"/>
          </a:schemeClr>
        </a:solidFill>
        <a:ln w="12700" cmpd="sng">
          <a:solidFill>
            <a:schemeClr val="tx1"/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tIns="91440" bIns="91440" rtlCol="0" anchor="ctr">
          <a:noAutofit/>
        </a:bodyPr>
        <a:lstStyle/>
        <a:p>
          <a:pPr algn="ctr"/>
          <a:r>
            <a:rPr lang="en-US" sz="1400">
              <a:latin typeface="Arial" panose="020B0604020202020204" pitchFamily="34" charset="0"/>
              <a:cs typeface="Arial" panose="020B0604020202020204" pitchFamily="34" charset="0"/>
            </a:rPr>
            <a:t>Selecciona la zona</a:t>
          </a:r>
        </a:p>
      </xdr:txBody>
    </xdr:sp>
    <xdr:clientData/>
  </xdr:twoCellAnchor>
  <xdr:oneCellAnchor>
    <xdr:from>
      <xdr:col>13</xdr:col>
      <xdr:colOff>38100</xdr:colOff>
      <xdr:row>38</xdr:row>
      <xdr:rowOff>31667</xdr:rowOff>
    </xdr:from>
    <xdr:ext cx="1707446" cy="2328333"/>
    <xdr:sp macro="" textlink="">
      <xdr:nvSpPr>
        <xdr:cNvPr id="3" name="Rectangle 2">
          <a:extLst>
            <a:ext uri="{FF2B5EF4-FFF2-40B4-BE49-F238E27FC236}">
              <a16:creationId xmlns:a16="http://schemas.microsoft.com/office/drawing/2014/main" id="{00000000-0008-0000-0000-000003000000}"/>
            </a:ext>
          </a:extLst>
        </xdr:cNvPr>
        <xdr:cNvSpPr/>
      </xdr:nvSpPr>
      <xdr:spPr bwMode="auto">
        <a:xfrm>
          <a:off x="18821400" y="8705767"/>
          <a:ext cx="1707446" cy="2328333"/>
        </a:xfrm>
        <a:prstGeom prst="rect">
          <a:avLst/>
        </a:prstGeom>
        <a:solidFill>
          <a:srgbClr val="DB3907"/>
        </a:solidFill>
        <a:ln w="9525" cap="flat" cmpd="sng" algn="ctr">
          <a:noFill/>
          <a:prstDash val="solid"/>
          <a:round/>
          <a:headEnd type="none" w="med" len="med"/>
          <a:tailEnd type="none" w="med" len="med"/>
        </a:ln>
        <a:effectLst/>
      </xdr:spPr>
      <xdr:txBody>
        <a:bodyPr vertOverflow="clip" wrap="square" lIns="182880" tIns="91440" rIns="182880" bIns="91440" rtlCol="0" anchor="ctr" upright="1">
          <a:noAutofit/>
        </a:bodyPr>
        <a:lstStyle/>
        <a:p>
          <a:pPr algn="l"/>
          <a:r>
            <a:rPr lang="en-US" sz="1400" b="1">
              <a:solidFill>
                <a:schemeClr val="bg1"/>
              </a:solidFill>
              <a:latin typeface="Arial" panose="020B0604020202020204" pitchFamily="34" charset="0"/>
              <a:cs typeface="Arial" panose="020B0604020202020204" pitchFamily="34" charset="0"/>
            </a:rPr>
            <a:t>NOTA: </a:t>
          </a:r>
          <a:r>
            <a:rPr lang="en-US" sz="1400">
              <a:solidFill>
                <a:schemeClr val="bg1"/>
              </a:solidFill>
              <a:latin typeface="Arial" panose="020B0604020202020204" pitchFamily="34" charset="0"/>
              <a:cs typeface="Arial" panose="020B0604020202020204" pitchFamily="34" charset="0"/>
            </a:rPr>
            <a:t>Selecionar </a:t>
          </a:r>
          <a:r>
            <a:rPr lang="en-US" sz="1400" b="1">
              <a:solidFill>
                <a:schemeClr val="bg1"/>
              </a:solidFill>
              <a:latin typeface="Arial" panose="020B0604020202020204" pitchFamily="34" charset="0"/>
              <a:cs typeface="Arial" panose="020B0604020202020204" pitchFamily="34" charset="0"/>
            </a:rPr>
            <a:t>Nuevo Negocio </a:t>
          </a:r>
          <a:r>
            <a:rPr lang="en-US" sz="1400">
              <a:solidFill>
                <a:schemeClr val="bg1"/>
              </a:solidFill>
              <a:latin typeface="Arial" panose="020B0604020202020204" pitchFamily="34" charset="0"/>
              <a:cs typeface="Arial" panose="020B0604020202020204" pitchFamily="34" charset="0"/>
            </a:rPr>
            <a:t>antes de hacer una cotización de póliza de </a:t>
          </a:r>
          <a:r>
            <a:rPr lang="en-US" sz="1400" b="1">
              <a:solidFill>
                <a:schemeClr val="bg1"/>
              </a:solidFill>
              <a:latin typeface="Arial" panose="020B0604020202020204" pitchFamily="34" charset="0"/>
              <a:cs typeface="Arial" panose="020B0604020202020204" pitchFamily="34" charset="0"/>
            </a:rPr>
            <a:t>24 años.</a:t>
          </a:r>
        </a:p>
      </xdr:txBody>
    </xdr:sp>
    <xdr:clientData/>
  </xdr:one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114300</xdr:colOff>
      <xdr:row>0</xdr:row>
      <xdr:rowOff>127000</xdr:rowOff>
    </xdr:from>
    <xdr:to>
      <xdr:col>0</xdr:col>
      <xdr:colOff>1851660</xdr:colOff>
      <xdr:row>2</xdr:row>
      <xdr:rowOff>177800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00000000-0008-0000-01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14300" y="127000"/>
          <a:ext cx="1737360" cy="457200"/>
        </a:xfrm>
        <a:prstGeom prst="rect">
          <a:avLst/>
        </a:prstGeom>
      </xdr:spPr>
    </xdr:pic>
    <xdr:clientData/>
  </xdr:twoCellAnchor>
  <xdr:oneCellAnchor>
    <xdr:from>
      <xdr:col>1</xdr:col>
      <xdr:colOff>1058333</xdr:colOff>
      <xdr:row>1</xdr:row>
      <xdr:rowOff>12700</xdr:rowOff>
    </xdr:from>
    <xdr:ext cx="1757214" cy="399968"/>
    <xdr:sp macro="" textlink="">
      <xdr:nvSpPr>
        <xdr:cNvPr id="3" name="Text Box 40">
          <a:hlinkClick xmlns:r="http://schemas.openxmlformats.org/officeDocument/2006/relationships" r:id="rId2"/>
          <a:extLst>
            <a:ext uri="{FF2B5EF4-FFF2-40B4-BE49-F238E27FC236}">
              <a16:creationId xmlns:a16="http://schemas.microsoft.com/office/drawing/2014/main" id="{00000000-0008-0000-0100-000003000000}"/>
            </a:ext>
          </a:extLst>
        </xdr:cNvPr>
        <xdr:cNvSpPr txBox="1">
          <a:spLocks noChangeArrowheads="1"/>
        </xdr:cNvSpPr>
      </xdr:nvSpPr>
      <xdr:spPr bwMode="auto">
        <a:xfrm>
          <a:off x="5562600" y="215900"/>
          <a:ext cx="1757214" cy="399968"/>
        </a:xfrm>
        <a:prstGeom prst="roundRect">
          <a:avLst/>
        </a:prstGeom>
        <a:noFill/>
        <a:ln w="9525">
          <a:solidFill>
            <a:srgbClr val="4D4E4C"/>
          </a:solidFill>
          <a:miter lim="800000"/>
          <a:headEnd/>
          <a:tailEnd/>
        </a:ln>
        <a:effectLst/>
      </xdr:spPr>
      <xdr:txBody>
        <a:bodyPr vertOverflow="clip" wrap="none" lIns="91440" tIns="91440" rIns="91440" bIns="91440" anchor="ctr" upright="1">
          <a:spAutoFit/>
        </a:bodyPr>
        <a:lstStyle/>
        <a:p>
          <a:pPr algn="ctr" rtl="0">
            <a:defRPr sz="1000"/>
          </a:pPr>
          <a:r>
            <a:rPr lang="es-ES" sz="1200" b="0" i="0" u="none" strike="noStrike" baseline="0">
              <a:solidFill>
                <a:srgbClr val="4D4E4C"/>
              </a:solidFill>
              <a:latin typeface="Arial" panose="020B0604020202020204" pitchFamily="34" charset="0"/>
              <a:cs typeface="Arial" panose="020B0604020202020204" pitchFamily="34" charset="0"/>
            </a:rPr>
            <a:t>INGRESO DE DATOS</a:t>
          </a:r>
        </a:p>
      </xdr:txBody>
    </xdr:sp>
    <xdr:clientData fPrintsWithSheet="0"/>
  </xdr:oneCellAnchor>
  <xdr:oneCellAnchor>
    <xdr:from>
      <xdr:col>2</xdr:col>
      <xdr:colOff>1399921</xdr:colOff>
      <xdr:row>1</xdr:row>
      <xdr:rowOff>12700</xdr:rowOff>
    </xdr:from>
    <xdr:ext cx="1617604" cy="399968"/>
    <xdr:sp macro="[0]!UltimatePDF" textlink="">
      <xdr:nvSpPr>
        <xdr:cNvPr id="5" name="Text Box 40">
          <a:extLst>
            <a:ext uri="{FF2B5EF4-FFF2-40B4-BE49-F238E27FC236}">
              <a16:creationId xmlns:a16="http://schemas.microsoft.com/office/drawing/2014/main" id="{00000000-0008-0000-0100-000005000000}"/>
            </a:ext>
          </a:extLst>
        </xdr:cNvPr>
        <xdr:cNvSpPr txBox="1">
          <a:spLocks noChangeArrowheads="1"/>
        </xdr:cNvSpPr>
      </xdr:nvSpPr>
      <xdr:spPr bwMode="auto">
        <a:xfrm>
          <a:off x="7495921" y="215900"/>
          <a:ext cx="1617604" cy="399968"/>
        </a:xfrm>
        <a:prstGeom prst="roundRect">
          <a:avLst/>
        </a:prstGeom>
        <a:solidFill>
          <a:srgbClr val="AE9962"/>
        </a:solidFill>
        <a:ln w="9525">
          <a:solidFill>
            <a:srgbClr val="4D4E4C"/>
          </a:solidFill>
          <a:miter lim="800000"/>
          <a:headEnd/>
          <a:tailEnd/>
        </a:ln>
        <a:effectLst/>
      </xdr:spPr>
      <xdr:txBody>
        <a:bodyPr vertOverflow="clip" wrap="none" lIns="91440" tIns="91440" rIns="91440" bIns="91440" anchor="ctr" upright="1">
          <a:spAutoFit/>
        </a:bodyPr>
        <a:lstStyle/>
        <a:p>
          <a:pPr algn="ctr" rtl="0">
            <a:defRPr sz="1000"/>
          </a:pPr>
          <a:r>
            <a:rPr lang="es-ES" sz="1200" b="0" i="0" u="none" strike="noStrike" baseline="0">
              <a:solidFill>
                <a:schemeClr val="bg1"/>
              </a:solidFill>
              <a:latin typeface="Arial" panose="020B0604020202020204" pitchFamily="34" charset="0"/>
              <a:cs typeface="Arial" panose="020B0604020202020204" pitchFamily="34" charset="0"/>
            </a:rPr>
            <a:t>CONVERTIR A PDF</a:t>
          </a:r>
        </a:p>
      </xdr:txBody>
    </xdr:sp>
    <xdr:clientData fPrintsWithSheet="0"/>
  </xdr:oneCellAnchor>
  <xdr:twoCellAnchor editAs="oneCell">
    <xdr:from>
      <xdr:col>7</xdr:col>
      <xdr:colOff>237065</xdr:colOff>
      <xdr:row>1</xdr:row>
      <xdr:rowOff>16932</xdr:rowOff>
    </xdr:from>
    <xdr:to>
      <xdr:col>21</xdr:col>
      <xdr:colOff>169333</xdr:colOff>
      <xdr:row>45</xdr:row>
      <xdr:rowOff>423333</xdr:rowOff>
    </xdr:to>
    <xdr:pic>
      <xdr:nvPicPr>
        <xdr:cNvPr id="6" name="Picture 5">
          <a:extLst>
            <a:ext uri="{FF2B5EF4-FFF2-40B4-BE49-F238E27FC236}">
              <a16:creationId xmlns:a16="http://schemas.microsoft.com/office/drawing/2014/main" id="{00000000-0008-0000-0100-000006000000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3"/>
        <a:srcRect l="1615" t="170" r="3591"/>
        <a:stretch/>
      </xdr:blipFill>
      <xdr:spPr>
        <a:xfrm>
          <a:off x="10346265" y="220132"/>
          <a:ext cx="9414935" cy="10007601"/>
        </a:xfrm>
        <a:prstGeom prst="rect">
          <a:avLst/>
        </a:prstGeom>
      </xdr:spPr>
    </xdr:pic>
    <xdr:clientData/>
  </xdr:twoCellAnchor>
  <xdr:twoCellAnchor editAs="oneCell">
    <xdr:from>
      <xdr:col>22</xdr:col>
      <xdr:colOff>50800</xdr:colOff>
      <xdr:row>0</xdr:row>
      <xdr:rowOff>203199</xdr:rowOff>
    </xdr:from>
    <xdr:to>
      <xdr:col>35</xdr:col>
      <xdr:colOff>590034</xdr:colOff>
      <xdr:row>45</xdr:row>
      <xdr:rowOff>406400</xdr:rowOff>
    </xdr:to>
    <xdr:pic>
      <xdr:nvPicPr>
        <xdr:cNvPr id="8" name="Picture 7">
          <a:extLst>
            <a:ext uri="{FF2B5EF4-FFF2-40B4-BE49-F238E27FC236}">
              <a16:creationId xmlns:a16="http://schemas.microsoft.com/office/drawing/2014/main" id="{00000000-0008-0000-0100-000008000000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4"/>
        <a:srcRect l="1979" r="3777"/>
        <a:stretch/>
      </xdr:blipFill>
      <xdr:spPr>
        <a:xfrm>
          <a:off x="20066000" y="203199"/>
          <a:ext cx="9382667" cy="10007601"/>
        </a:xfrm>
        <a:prstGeom prst="rect">
          <a:avLst/>
        </a:prstGeom>
      </xdr:spPr>
    </xdr:pic>
    <xdr:clientData/>
  </xdr:twoCellAnchor>
  <xdr:twoCellAnchor editAs="oneCell">
    <xdr:from>
      <xdr:col>37</xdr:col>
      <xdr:colOff>50801</xdr:colOff>
      <xdr:row>1</xdr:row>
      <xdr:rowOff>33865</xdr:rowOff>
    </xdr:from>
    <xdr:to>
      <xdr:col>51</xdr:col>
      <xdr:colOff>3311</xdr:colOff>
      <xdr:row>45</xdr:row>
      <xdr:rowOff>423333</xdr:rowOff>
    </xdr:to>
    <xdr:pic>
      <xdr:nvPicPr>
        <xdr:cNvPr id="10" name="Picture 9">
          <a:extLst>
            <a:ext uri="{FF2B5EF4-FFF2-40B4-BE49-F238E27FC236}">
              <a16:creationId xmlns:a16="http://schemas.microsoft.com/office/drawing/2014/main" id="{00000000-0008-0000-0100-00000A000000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5"/>
        <a:srcRect l="1614" r="2260"/>
        <a:stretch/>
      </xdr:blipFill>
      <xdr:spPr>
        <a:xfrm>
          <a:off x="30226001" y="237065"/>
          <a:ext cx="9405543" cy="9990668"/>
        </a:xfrm>
        <a:prstGeom prst="rect">
          <a:avLst/>
        </a:prstGeom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142240</xdr:colOff>
      <xdr:row>0</xdr:row>
      <xdr:rowOff>172720</xdr:rowOff>
    </xdr:from>
    <xdr:to>
      <xdr:col>0</xdr:col>
      <xdr:colOff>1879600</xdr:colOff>
      <xdr:row>3</xdr:row>
      <xdr:rowOff>20320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00000000-0008-0000-02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42240" y="172720"/>
          <a:ext cx="1737360" cy="457200"/>
        </a:xfrm>
        <a:prstGeom prst="rect">
          <a:avLst/>
        </a:prstGeom>
      </xdr:spPr>
    </xdr:pic>
    <xdr:clientData/>
  </xdr:twoCellAnchor>
  <xdr:oneCellAnchor>
    <xdr:from>
      <xdr:col>4</xdr:col>
      <xdr:colOff>1043940</xdr:colOff>
      <xdr:row>1</xdr:row>
      <xdr:rowOff>7620</xdr:rowOff>
    </xdr:from>
    <xdr:ext cx="1757214" cy="399968"/>
    <xdr:sp macro="" textlink="">
      <xdr:nvSpPr>
        <xdr:cNvPr id="3" name="Text Box 40">
          <a:hlinkClick xmlns:r="http://schemas.openxmlformats.org/officeDocument/2006/relationships" r:id="rId2"/>
          <a:extLst>
            <a:ext uri="{FF2B5EF4-FFF2-40B4-BE49-F238E27FC236}">
              <a16:creationId xmlns:a16="http://schemas.microsoft.com/office/drawing/2014/main" id="{00000000-0008-0000-0200-000003000000}"/>
            </a:ext>
          </a:extLst>
        </xdr:cNvPr>
        <xdr:cNvSpPr txBox="1">
          <a:spLocks noChangeArrowheads="1"/>
        </xdr:cNvSpPr>
      </xdr:nvSpPr>
      <xdr:spPr bwMode="auto">
        <a:xfrm>
          <a:off x="10204873" y="210820"/>
          <a:ext cx="1757214" cy="399968"/>
        </a:xfrm>
        <a:prstGeom prst="roundRect">
          <a:avLst/>
        </a:prstGeom>
        <a:noFill/>
        <a:ln w="9525">
          <a:solidFill>
            <a:srgbClr val="4D4E4C"/>
          </a:solidFill>
          <a:miter lim="800000"/>
          <a:headEnd/>
          <a:tailEnd/>
        </a:ln>
        <a:effectLst/>
      </xdr:spPr>
      <xdr:txBody>
        <a:bodyPr vertOverflow="clip" wrap="none" lIns="91440" tIns="91440" rIns="91440" bIns="91440" anchor="ctr" upright="1">
          <a:spAutoFit/>
        </a:bodyPr>
        <a:lstStyle/>
        <a:p>
          <a:pPr algn="ctr" rtl="0">
            <a:defRPr sz="1000"/>
          </a:pPr>
          <a:r>
            <a:rPr lang="es-ES" sz="1200" b="0" i="0" u="none" strike="noStrike" baseline="0">
              <a:solidFill>
                <a:srgbClr val="4D4E4C"/>
              </a:solidFill>
              <a:latin typeface="Arial" panose="020B0604020202020204" pitchFamily="34" charset="0"/>
              <a:cs typeface="Arial" panose="020B0604020202020204" pitchFamily="34" charset="0"/>
            </a:rPr>
            <a:t>INGRESO DE DATOS</a:t>
          </a:r>
        </a:p>
      </xdr:txBody>
    </xdr:sp>
    <xdr:clientData fPrintsWithSheet="0"/>
  </xdr:oneCellAnchor>
  <xdr:oneCellAnchor>
    <xdr:from>
      <xdr:col>5</xdr:col>
      <xdr:colOff>1385528</xdr:colOff>
      <xdr:row>1</xdr:row>
      <xdr:rowOff>7620</xdr:rowOff>
    </xdr:from>
    <xdr:ext cx="1617604" cy="399968"/>
    <xdr:sp macro="[0]!ElitePDF" textlink="">
      <xdr:nvSpPr>
        <xdr:cNvPr id="4" name="Text Box 40">
          <a:extLst>
            <a:ext uri="{FF2B5EF4-FFF2-40B4-BE49-F238E27FC236}">
              <a16:creationId xmlns:a16="http://schemas.microsoft.com/office/drawing/2014/main" id="{00000000-0008-0000-0200-000004000000}"/>
            </a:ext>
          </a:extLst>
        </xdr:cNvPr>
        <xdr:cNvSpPr txBox="1">
          <a:spLocks noChangeArrowheads="1"/>
        </xdr:cNvSpPr>
      </xdr:nvSpPr>
      <xdr:spPr bwMode="auto">
        <a:xfrm>
          <a:off x="12138195" y="210820"/>
          <a:ext cx="1617604" cy="399968"/>
        </a:xfrm>
        <a:prstGeom prst="roundRect">
          <a:avLst/>
        </a:prstGeom>
        <a:solidFill>
          <a:srgbClr val="AE9962"/>
        </a:solidFill>
        <a:ln w="9525">
          <a:solidFill>
            <a:srgbClr val="4D4E4C"/>
          </a:solidFill>
          <a:miter lim="800000"/>
          <a:headEnd/>
          <a:tailEnd/>
        </a:ln>
        <a:effectLst/>
      </xdr:spPr>
      <xdr:txBody>
        <a:bodyPr vertOverflow="clip" wrap="none" lIns="91440" tIns="91440" rIns="91440" bIns="91440" anchor="ctr" upright="1">
          <a:spAutoFit/>
        </a:bodyPr>
        <a:lstStyle/>
        <a:p>
          <a:pPr algn="ctr" rtl="0">
            <a:defRPr sz="1000"/>
          </a:pPr>
          <a:r>
            <a:rPr lang="es-ES" sz="1200" b="0" i="0" u="none" strike="noStrike" baseline="0">
              <a:solidFill>
                <a:schemeClr val="bg1"/>
              </a:solidFill>
              <a:latin typeface="Arial" panose="020B0604020202020204" pitchFamily="34" charset="0"/>
              <a:cs typeface="Arial" panose="020B0604020202020204" pitchFamily="34" charset="0"/>
            </a:rPr>
            <a:t>CONVERTIR A PDF</a:t>
          </a:r>
        </a:p>
      </xdr:txBody>
    </xdr:sp>
    <xdr:clientData fPrintsWithSheet="0"/>
  </xdr:oneCellAnchor>
  <xdr:twoCellAnchor editAs="oneCell">
    <xdr:from>
      <xdr:col>10</xdr:col>
      <xdr:colOff>508004</xdr:colOff>
      <xdr:row>1</xdr:row>
      <xdr:rowOff>16932</xdr:rowOff>
    </xdr:from>
    <xdr:to>
      <xdr:col>23</xdr:col>
      <xdr:colOff>406401</xdr:colOff>
      <xdr:row>45</xdr:row>
      <xdr:rowOff>203200</xdr:rowOff>
    </xdr:to>
    <xdr:pic>
      <xdr:nvPicPr>
        <xdr:cNvPr id="6" name="Picture 5">
          <a:extLst>
            <a:ext uri="{FF2B5EF4-FFF2-40B4-BE49-F238E27FC236}">
              <a16:creationId xmlns:a16="http://schemas.microsoft.com/office/drawing/2014/main" id="{00000000-0008-0000-0200-000006000000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3"/>
        <a:srcRect l="2731" r="2315"/>
        <a:stretch/>
      </xdr:blipFill>
      <xdr:spPr>
        <a:xfrm>
          <a:off x="16035871" y="220132"/>
          <a:ext cx="8703730" cy="9127068"/>
        </a:xfrm>
        <a:prstGeom prst="rect">
          <a:avLst/>
        </a:prstGeom>
      </xdr:spPr>
    </xdr:pic>
    <xdr:clientData/>
  </xdr:twoCellAnchor>
  <xdr:twoCellAnchor editAs="oneCell">
    <xdr:from>
      <xdr:col>25</xdr:col>
      <xdr:colOff>457203</xdr:colOff>
      <xdr:row>0</xdr:row>
      <xdr:rowOff>203199</xdr:rowOff>
    </xdr:from>
    <xdr:to>
      <xdr:col>38</xdr:col>
      <xdr:colOff>355601</xdr:colOff>
      <xdr:row>45</xdr:row>
      <xdr:rowOff>186267</xdr:rowOff>
    </xdr:to>
    <xdr:pic>
      <xdr:nvPicPr>
        <xdr:cNvPr id="8" name="Picture 7">
          <a:extLst>
            <a:ext uri="{FF2B5EF4-FFF2-40B4-BE49-F238E27FC236}">
              <a16:creationId xmlns:a16="http://schemas.microsoft.com/office/drawing/2014/main" id="{00000000-0008-0000-0200-000008000000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4"/>
        <a:srcRect l="2316" r="2316"/>
        <a:stretch/>
      </xdr:blipFill>
      <xdr:spPr>
        <a:xfrm>
          <a:off x="26145070" y="203199"/>
          <a:ext cx="8703731" cy="9127068"/>
        </a:xfrm>
        <a:prstGeom prst="rect">
          <a:avLst/>
        </a:prstGeom>
      </xdr:spPr>
    </xdr:pic>
    <xdr:clientData/>
  </xdr:twoCellAnchor>
  <xdr:twoCellAnchor editAs="oneCell">
    <xdr:from>
      <xdr:col>40</xdr:col>
      <xdr:colOff>457203</xdr:colOff>
      <xdr:row>1</xdr:row>
      <xdr:rowOff>33865</xdr:rowOff>
    </xdr:from>
    <xdr:to>
      <xdr:col>53</xdr:col>
      <xdr:colOff>355600</xdr:colOff>
      <xdr:row>45</xdr:row>
      <xdr:rowOff>220133</xdr:rowOff>
    </xdr:to>
    <xdr:pic>
      <xdr:nvPicPr>
        <xdr:cNvPr id="10" name="Picture 9">
          <a:extLst>
            <a:ext uri="{FF2B5EF4-FFF2-40B4-BE49-F238E27FC236}">
              <a16:creationId xmlns:a16="http://schemas.microsoft.com/office/drawing/2014/main" id="{00000000-0008-0000-0200-00000A000000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5"/>
        <a:srcRect l="2521" r="2316"/>
        <a:stretch/>
      </xdr:blipFill>
      <xdr:spPr>
        <a:xfrm>
          <a:off x="36305070" y="237065"/>
          <a:ext cx="8703730" cy="9127068"/>
        </a:xfrm>
        <a:prstGeom prst="rect">
          <a:avLst/>
        </a:prstGeom>
      </xdr:spPr>
    </xdr:pic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81280</xdr:colOff>
      <xdr:row>0</xdr:row>
      <xdr:rowOff>127594</xdr:rowOff>
    </xdr:from>
    <xdr:to>
      <xdr:col>0</xdr:col>
      <xdr:colOff>1818640</xdr:colOff>
      <xdr:row>2</xdr:row>
      <xdr:rowOff>178394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00000000-0008-0000-03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81280" y="127594"/>
          <a:ext cx="1737360" cy="457200"/>
        </a:xfrm>
        <a:prstGeom prst="rect">
          <a:avLst/>
        </a:prstGeom>
      </xdr:spPr>
    </xdr:pic>
    <xdr:clientData/>
  </xdr:twoCellAnchor>
  <xdr:oneCellAnchor>
    <xdr:from>
      <xdr:col>4</xdr:col>
      <xdr:colOff>936413</xdr:colOff>
      <xdr:row>0</xdr:row>
      <xdr:rowOff>156210</xdr:rowOff>
    </xdr:from>
    <xdr:ext cx="1757214" cy="399968"/>
    <xdr:sp macro="" textlink="">
      <xdr:nvSpPr>
        <xdr:cNvPr id="3" name="Text Box 40">
          <a:hlinkClick xmlns:r="http://schemas.openxmlformats.org/officeDocument/2006/relationships" r:id="rId2"/>
          <a:extLst>
            <a:ext uri="{FF2B5EF4-FFF2-40B4-BE49-F238E27FC236}">
              <a16:creationId xmlns:a16="http://schemas.microsoft.com/office/drawing/2014/main" id="{00000000-0008-0000-0300-000003000000}"/>
            </a:ext>
          </a:extLst>
        </xdr:cNvPr>
        <xdr:cNvSpPr txBox="1">
          <a:spLocks noChangeArrowheads="1"/>
        </xdr:cNvSpPr>
      </xdr:nvSpPr>
      <xdr:spPr bwMode="auto">
        <a:xfrm>
          <a:off x="9047480" y="156210"/>
          <a:ext cx="1757214" cy="399968"/>
        </a:xfrm>
        <a:prstGeom prst="roundRect">
          <a:avLst/>
        </a:prstGeom>
        <a:noFill/>
        <a:ln w="9525">
          <a:solidFill>
            <a:srgbClr val="4D4E4C"/>
          </a:solidFill>
          <a:miter lim="800000"/>
          <a:headEnd/>
          <a:tailEnd/>
        </a:ln>
        <a:effectLst/>
      </xdr:spPr>
      <xdr:txBody>
        <a:bodyPr vertOverflow="clip" wrap="none" lIns="91440" tIns="91440" rIns="91440" bIns="91440" anchor="ctr" upright="1">
          <a:spAutoFit/>
        </a:bodyPr>
        <a:lstStyle/>
        <a:p>
          <a:pPr algn="ctr" rtl="0">
            <a:defRPr sz="1000"/>
          </a:pPr>
          <a:r>
            <a:rPr lang="es-ES" sz="1200" b="0" i="0" u="none" strike="noStrike" baseline="0">
              <a:solidFill>
                <a:srgbClr val="4D4E4C"/>
              </a:solidFill>
              <a:latin typeface="Arial" panose="020B0604020202020204" pitchFamily="34" charset="0"/>
              <a:cs typeface="Arial" panose="020B0604020202020204" pitchFamily="34" charset="0"/>
            </a:rPr>
            <a:t>INGRESO DE DATOS</a:t>
          </a:r>
        </a:p>
      </xdr:txBody>
    </xdr:sp>
    <xdr:clientData fPrintsWithSheet="0"/>
  </xdr:oneCellAnchor>
  <xdr:oneCellAnchor>
    <xdr:from>
      <xdr:col>5</xdr:col>
      <xdr:colOff>1327955</xdr:colOff>
      <xdr:row>0</xdr:row>
      <xdr:rowOff>156210</xdr:rowOff>
    </xdr:from>
    <xdr:ext cx="1617604" cy="399968"/>
    <xdr:sp macro="[0]!PremierPDF" textlink="">
      <xdr:nvSpPr>
        <xdr:cNvPr id="4" name="Text Box 40">
          <a:extLst>
            <a:ext uri="{FF2B5EF4-FFF2-40B4-BE49-F238E27FC236}">
              <a16:creationId xmlns:a16="http://schemas.microsoft.com/office/drawing/2014/main" id="{00000000-0008-0000-0300-000004000000}"/>
            </a:ext>
          </a:extLst>
        </xdr:cNvPr>
        <xdr:cNvSpPr txBox="1">
          <a:spLocks noChangeArrowheads="1"/>
        </xdr:cNvSpPr>
      </xdr:nvSpPr>
      <xdr:spPr bwMode="auto">
        <a:xfrm>
          <a:off x="11030755" y="156210"/>
          <a:ext cx="1617604" cy="399968"/>
        </a:xfrm>
        <a:prstGeom prst="roundRect">
          <a:avLst/>
        </a:prstGeom>
        <a:solidFill>
          <a:srgbClr val="0079C8"/>
        </a:solidFill>
        <a:ln w="9525">
          <a:solidFill>
            <a:srgbClr val="4D4E4C"/>
          </a:solidFill>
          <a:miter lim="800000"/>
          <a:headEnd/>
          <a:tailEnd/>
        </a:ln>
        <a:effectLst/>
      </xdr:spPr>
      <xdr:txBody>
        <a:bodyPr vertOverflow="clip" wrap="none" lIns="91440" tIns="91440" rIns="91440" bIns="91440" anchor="ctr" upright="1">
          <a:spAutoFit/>
        </a:bodyPr>
        <a:lstStyle/>
        <a:p>
          <a:pPr algn="ctr" rtl="0">
            <a:defRPr sz="1000"/>
          </a:pPr>
          <a:r>
            <a:rPr lang="es-ES" sz="1200" b="0" i="0" u="none" strike="noStrike" baseline="0">
              <a:solidFill>
                <a:schemeClr val="bg1"/>
              </a:solidFill>
              <a:latin typeface="Arial" panose="020B0604020202020204" pitchFamily="34" charset="0"/>
              <a:cs typeface="Arial" panose="020B0604020202020204" pitchFamily="34" charset="0"/>
            </a:rPr>
            <a:t>CONVERTIR A PDF</a:t>
          </a:r>
        </a:p>
      </xdr:txBody>
    </xdr:sp>
    <xdr:clientData fPrintsWithSheet="0"/>
  </xdr:oneCellAnchor>
  <xdr:twoCellAnchor editAs="oneCell">
    <xdr:from>
      <xdr:col>9</xdr:col>
      <xdr:colOff>33866</xdr:colOff>
      <xdr:row>1</xdr:row>
      <xdr:rowOff>33866</xdr:rowOff>
    </xdr:from>
    <xdr:to>
      <xdr:col>23</xdr:col>
      <xdr:colOff>519</xdr:colOff>
      <xdr:row>48</xdr:row>
      <xdr:rowOff>16933</xdr:rowOff>
    </xdr:to>
    <xdr:pic>
      <xdr:nvPicPr>
        <xdr:cNvPr id="6" name="Picture 5">
          <a:extLst>
            <a:ext uri="{FF2B5EF4-FFF2-40B4-BE49-F238E27FC236}">
              <a16:creationId xmlns:a16="http://schemas.microsoft.com/office/drawing/2014/main" id="{00000000-0008-0000-0300-000006000000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3"/>
        <a:srcRect l="-1" r="872" b="766"/>
        <a:stretch/>
      </xdr:blipFill>
      <xdr:spPr>
        <a:xfrm>
          <a:off x="10854266" y="237066"/>
          <a:ext cx="9394286" cy="9414934"/>
        </a:xfrm>
        <a:prstGeom prst="rect">
          <a:avLst/>
        </a:prstGeom>
      </xdr:spPr>
    </xdr:pic>
    <xdr:clientData/>
  </xdr:twoCellAnchor>
  <xdr:twoCellAnchor editAs="oneCell">
    <xdr:from>
      <xdr:col>24</xdr:col>
      <xdr:colOff>16933</xdr:colOff>
      <xdr:row>1</xdr:row>
      <xdr:rowOff>16933</xdr:rowOff>
    </xdr:from>
    <xdr:to>
      <xdr:col>38</xdr:col>
      <xdr:colOff>4232</xdr:colOff>
      <xdr:row>48</xdr:row>
      <xdr:rowOff>20646</xdr:rowOff>
    </xdr:to>
    <xdr:pic>
      <xdr:nvPicPr>
        <xdr:cNvPr id="8" name="Picture 7">
          <a:extLst>
            <a:ext uri="{FF2B5EF4-FFF2-40B4-BE49-F238E27FC236}">
              <a16:creationId xmlns:a16="http://schemas.microsoft.com/office/drawing/2014/main" id="{00000000-0008-0000-0300-000008000000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4"/>
        <a:srcRect r="654" b="548"/>
        <a:stretch/>
      </xdr:blipFill>
      <xdr:spPr>
        <a:xfrm>
          <a:off x="21437600" y="220133"/>
          <a:ext cx="9414932" cy="9435580"/>
        </a:xfrm>
        <a:prstGeom prst="rect">
          <a:avLst/>
        </a:prstGeom>
      </xdr:spPr>
    </xdr:pic>
    <xdr:clientData/>
  </xdr:twoCellAnchor>
  <xdr:twoCellAnchor editAs="oneCell">
    <xdr:from>
      <xdr:col>39</xdr:col>
      <xdr:colOff>33865</xdr:colOff>
      <xdr:row>1</xdr:row>
      <xdr:rowOff>33866</xdr:rowOff>
    </xdr:from>
    <xdr:to>
      <xdr:col>53</xdr:col>
      <xdr:colOff>2115</xdr:colOff>
      <xdr:row>48</xdr:row>
      <xdr:rowOff>16933</xdr:rowOff>
    </xdr:to>
    <xdr:pic>
      <xdr:nvPicPr>
        <xdr:cNvPr id="10" name="Picture 9">
          <a:extLst>
            <a:ext uri="{FF2B5EF4-FFF2-40B4-BE49-F238E27FC236}">
              <a16:creationId xmlns:a16="http://schemas.microsoft.com/office/drawing/2014/main" id="{00000000-0008-0000-0300-00000A000000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5"/>
        <a:srcRect r="654" b="654"/>
        <a:stretch/>
      </xdr:blipFill>
      <xdr:spPr>
        <a:xfrm>
          <a:off x="31614532" y="237066"/>
          <a:ext cx="9414933" cy="9414934"/>
        </a:xfrm>
        <a:prstGeom prst="rect">
          <a:avLst/>
        </a:prstGeom>
      </xdr:spPr>
    </xdr:pic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81280</xdr:colOff>
      <xdr:row>0</xdr:row>
      <xdr:rowOff>121920</xdr:rowOff>
    </xdr:from>
    <xdr:to>
      <xdr:col>0</xdr:col>
      <xdr:colOff>1818640</xdr:colOff>
      <xdr:row>2</xdr:row>
      <xdr:rowOff>172720</xdr:rowOff>
    </xdr:to>
    <xdr:pic>
      <xdr:nvPicPr>
        <xdr:cNvPr id="5" name="Picture 4">
          <a:extLst>
            <a:ext uri="{FF2B5EF4-FFF2-40B4-BE49-F238E27FC236}">
              <a16:creationId xmlns:a16="http://schemas.microsoft.com/office/drawing/2014/main" id="{00000000-0008-0000-0400-000005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81280" y="121920"/>
          <a:ext cx="1737360" cy="457200"/>
        </a:xfrm>
        <a:prstGeom prst="rect">
          <a:avLst/>
        </a:prstGeom>
      </xdr:spPr>
    </xdr:pic>
    <xdr:clientData/>
  </xdr:twoCellAnchor>
  <xdr:oneCellAnchor>
    <xdr:from>
      <xdr:col>4</xdr:col>
      <xdr:colOff>852369</xdr:colOff>
      <xdr:row>0</xdr:row>
      <xdr:rowOff>170856</xdr:rowOff>
    </xdr:from>
    <xdr:ext cx="1757214" cy="399968"/>
    <xdr:sp macro="" textlink="">
      <xdr:nvSpPr>
        <xdr:cNvPr id="6" name="Text Box 40">
          <a:hlinkClick xmlns:r="http://schemas.openxmlformats.org/officeDocument/2006/relationships" r:id="rId2"/>
          <a:extLst>
            <a:ext uri="{FF2B5EF4-FFF2-40B4-BE49-F238E27FC236}">
              <a16:creationId xmlns:a16="http://schemas.microsoft.com/office/drawing/2014/main" id="{00000000-0008-0000-0400-000006000000}"/>
            </a:ext>
          </a:extLst>
        </xdr:cNvPr>
        <xdr:cNvSpPr txBox="1">
          <a:spLocks noChangeArrowheads="1"/>
        </xdr:cNvSpPr>
      </xdr:nvSpPr>
      <xdr:spPr bwMode="auto">
        <a:xfrm>
          <a:off x="8862028" y="170856"/>
          <a:ext cx="1757214" cy="399968"/>
        </a:xfrm>
        <a:prstGeom prst="roundRect">
          <a:avLst/>
        </a:prstGeom>
        <a:noFill/>
        <a:ln w="9525">
          <a:solidFill>
            <a:srgbClr val="4D4E4C"/>
          </a:solidFill>
          <a:miter lim="800000"/>
          <a:headEnd/>
          <a:tailEnd/>
        </a:ln>
        <a:effectLst/>
      </xdr:spPr>
      <xdr:txBody>
        <a:bodyPr vertOverflow="clip" wrap="none" lIns="91440" tIns="91440" rIns="91440" bIns="91440" anchor="ctr" upright="1">
          <a:spAutoFit/>
        </a:bodyPr>
        <a:lstStyle/>
        <a:p>
          <a:pPr algn="ctr" rtl="0">
            <a:defRPr sz="1000"/>
          </a:pPr>
          <a:r>
            <a:rPr lang="es-ES" sz="1200" b="0" i="0" u="none" strike="noStrike" baseline="0">
              <a:solidFill>
                <a:srgbClr val="4D4E4C"/>
              </a:solidFill>
              <a:latin typeface="Arial" panose="020B0604020202020204" pitchFamily="34" charset="0"/>
              <a:cs typeface="Arial" panose="020B0604020202020204" pitchFamily="34" charset="0"/>
            </a:rPr>
            <a:t>INGRESO DE DATOS</a:t>
          </a:r>
        </a:p>
      </xdr:txBody>
    </xdr:sp>
    <xdr:clientData fPrintsWithSheet="0"/>
  </xdr:oneCellAnchor>
  <xdr:oneCellAnchor>
    <xdr:from>
      <xdr:col>5</xdr:col>
      <xdr:colOff>1262010</xdr:colOff>
      <xdr:row>0</xdr:row>
      <xdr:rowOff>170856</xdr:rowOff>
    </xdr:from>
    <xdr:ext cx="1617604" cy="399968"/>
    <xdr:sp macro="[0]!SelectPDF" textlink="">
      <xdr:nvSpPr>
        <xdr:cNvPr id="7" name="Text Box 40">
          <a:extLst>
            <a:ext uri="{FF2B5EF4-FFF2-40B4-BE49-F238E27FC236}">
              <a16:creationId xmlns:a16="http://schemas.microsoft.com/office/drawing/2014/main" id="{00000000-0008-0000-0400-000007000000}"/>
            </a:ext>
          </a:extLst>
        </xdr:cNvPr>
        <xdr:cNvSpPr txBox="1">
          <a:spLocks noChangeArrowheads="1"/>
        </xdr:cNvSpPr>
      </xdr:nvSpPr>
      <xdr:spPr bwMode="auto">
        <a:xfrm>
          <a:off x="10859169" y="170856"/>
          <a:ext cx="1617604" cy="399968"/>
        </a:xfrm>
        <a:prstGeom prst="roundRect">
          <a:avLst/>
        </a:prstGeom>
        <a:solidFill>
          <a:srgbClr val="0079C8"/>
        </a:solidFill>
        <a:ln w="9525">
          <a:solidFill>
            <a:srgbClr val="4D4E4C"/>
          </a:solidFill>
          <a:miter lim="800000"/>
          <a:headEnd/>
          <a:tailEnd/>
        </a:ln>
        <a:effectLst/>
      </xdr:spPr>
      <xdr:txBody>
        <a:bodyPr vertOverflow="clip" wrap="none" lIns="91440" tIns="91440" rIns="91440" bIns="91440" anchor="ctr" upright="1">
          <a:spAutoFit/>
        </a:bodyPr>
        <a:lstStyle/>
        <a:p>
          <a:pPr algn="ctr" rtl="0">
            <a:defRPr sz="1000"/>
          </a:pPr>
          <a:r>
            <a:rPr lang="es-ES" sz="1200" b="0" i="0" u="none" strike="noStrike" baseline="0">
              <a:solidFill>
                <a:schemeClr val="bg1"/>
              </a:solidFill>
              <a:latin typeface="Arial" panose="020B0604020202020204" pitchFamily="34" charset="0"/>
              <a:cs typeface="Arial" panose="020B0604020202020204" pitchFamily="34" charset="0"/>
            </a:rPr>
            <a:t>CONVERTIR A PDF</a:t>
          </a:r>
        </a:p>
      </xdr:txBody>
    </xdr:sp>
    <xdr:clientData fPrintsWithSheet="0"/>
  </xdr:oneCellAnchor>
  <xdr:twoCellAnchor editAs="oneCell">
    <xdr:from>
      <xdr:col>9</xdr:col>
      <xdr:colOff>50799</xdr:colOff>
      <xdr:row>1</xdr:row>
      <xdr:rowOff>33865</xdr:rowOff>
    </xdr:from>
    <xdr:to>
      <xdr:col>22</xdr:col>
      <xdr:colOff>491067</xdr:colOff>
      <xdr:row>50</xdr:row>
      <xdr:rowOff>125099</xdr:rowOff>
    </xdr:to>
    <xdr:pic>
      <xdr:nvPicPr>
        <xdr:cNvPr id="3" name="Picture 2">
          <a:extLst>
            <a:ext uri="{FF2B5EF4-FFF2-40B4-BE49-F238E27FC236}">
              <a16:creationId xmlns:a16="http://schemas.microsoft.com/office/drawing/2014/main" id="{00000000-0008-0000-0400-000003000000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3"/>
        <a:srcRect r="1444"/>
        <a:stretch/>
      </xdr:blipFill>
      <xdr:spPr>
        <a:xfrm>
          <a:off x="10244666" y="237065"/>
          <a:ext cx="9245601" cy="9370701"/>
        </a:xfrm>
        <a:prstGeom prst="rect">
          <a:avLst/>
        </a:prstGeom>
      </xdr:spPr>
    </xdr:pic>
    <xdr:clientData/>
  </xdr:twoCellAnchor>
  <xdr:twoCellAnchor editAs="oneCell">
    <xdr:from>
      <xdr:col>24</xdr:col>
      <xdr:colOff>33868</xdr:colOff>
      <xdr:row>1</xdr:row>
      <xdr:rowOff>33865</xdr:rowOff>
    </xdr:from>
    <xdr:to>
      <xdr:col>38</xdr:col>
      <xdr:colOff>2117</xdr:colOff>
      <xdr:row>50</xdr:row>
      <xdr:rowOff>125099</xdr:rowOff>
    </xdr:to>
    <xdr:pic>
      <xdr:nvPicPr>
        <xdr:cNvPr id="8" name="Picture 7">
          <a:extLst>
            <a:ext uri="{FF2B5EF4-FFF2-40B4-BE49-F238E27FC236}">
              <a16:creationId xmlns:a16="http://schemas.microsoft.com/office/drawing/2014/main" id="{00000000-0008-0000-0400-000008000000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4"/>
        <a:srcRect r="1158"/>
        <a:stretch/>
      </xdr:blipFill>
      <xdr:spPr>
        <a:xfrm>
          <a:off x="20252268" y="237065"/>
          <a:ext cx="9414932" cy="9370701"/>
        </a:xfrm>
        <a:prstGeom prst="rect">
          <a:avLst/>
        </a:prstGeom>
      </xdr:spPr>
    </xdr:pic>
    <xdr:clientData/>
  </xdr:twoCellAnchor>
  <xdr:twoCellAnchor editAs="oneCell">
    <xdr:from>
      <xdr:col>39</xdr:col>
      <xdr:colOff>33865</xdr:colOff>
      <xdr:row>1</xdr:row>
      <xdr:rowOff>33865</xdr:rowOff>
    </xdr:from>
    <xdr:to>
      <xdr:col>53</xdr:col>
      <xdr:colOff>4233</xdr:colOff>
      <xdr:row>50</xdr:row>
      <xdr:rowOff>125099</xdr:rowOff>
    </xdr:to>
    <xdr:pic>
      <xdr:nvPicPr>
        <xdr:cNvPr id="10" name="Picture 9">
          <a:extLst>
            <a:ext uri="{FF2B5EF4-FFF2-40B4-BE49-F238E27FC236}">
              <a16:creationId xmlns:a16="http://schemas.microsoft.com/office/drawing/2014/main" id="{00000000-0008-0000-0400-00000A000000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5"/>
        <a:srcRect l="-1" r="722"/>
        <a:stretch/>
      </xdr:blipFill>
      <xdr:spPr>
        <a:xfrm>
          <a:off x="30412265" y="237065"/>
          <a:ext cx="9398001" cy="9370701"/>
        </a:xfrm>
        <a:prstGeom prst="rect">
          <a:avLst/>
        </a:prstGeom>
      </xdr:spPr>
    </xdr:pic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162560</xdr:colOff>
      <xdr:row>0</xdr:row>
      <xdr:rowOff>182880</xdr:rowOff>
    </xdr:from>
    <xdr:to>
      <xdr:col>0</xdr:col>
      <xdr:colOff>1899920</xdr:colOff>
      <xdr:row>2</xdr:row>
      <xdr:rowOff>172720</xdr:rowOff>
    </xdr:to>
    <xdr:pic>
      <xdr:nvPicPr>
        <xdr:cNvPr id="5" name="Picture 4">
          <a:extLst>
            <a:ext uri="{FF2B5EF4-FFF2-40B4-BE49-F238E27FC236}">
              <a16:creationId xmlns:a16="http://schemas.microsoft.com/office/drawing/2014/main" id="{00000000-0008-0000-0500-000005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62560" y="182880"/>
          <a:ext cx="1737360" cy="457200"/>
        </a:xfrm>
        <a:prstGeom prst="rect">
          <a:avLst/>
        </a:prstGeom>
      </xdr:spPr>
    </xdr:pic>
    <xdr:clientData/>
  </xdr:twoCellAnchor>
  <xdr:oneCellAnchor>
    <xdr:from>
      <xdr:col>3</xdr:col>
      <xdr:colOff>1074436</xdr:colOff>
      <xdr:row>0</xdr:row>
      <xdr:rowOff>201336</xdr:rowOff>
    </xdr:from>
    <xdr:ext cx="1757214" cy="399968"/>
    <xdr:sp macro="" textlink="">
      <xdr:nvSpPr>
        <xdr:cNvPr id="6" name="Text Box 40">
          <a:hlinkClick xmlns:r="http://schemas.openxmlformats.org/officeDocument/2006/relationships" r:id="rId2"/>
          <a:extLst>
            <a:ext uri="{FF2B5EF4-FFF2-40B4-BE49-F238E27FC236}">
              <a16:creationId xmlns:a16="http://schemas.microsoft.com/office/drawing/2014/main" id="{00000000-0008-0000-0500-000006000000}"/>
            </a:ext>
          </a:extLst>
        </xdr:cNvPr>
        <xdr:cNvSpPr txBox="1">
          <a:spLocks noChangeArrowheads="1"/>
        </xdr:cNvSpPr>
      </xdr:nvSpPr>
      <xdr:spPr bwMode="auto">
        <a:xfrm>
          <a:off x="7576836" y="201336"/>
          <a:ext cx="1757214" cy="399968"/>
        </a:xfrm>
        <a:prstGeom prst="roundRect">
          <a:avLst/>
        </a:prstGeom>
        <a:noFill/>
        <a:ln w="9525">
          <a:solidFill>
            <a:srgbClr val="4D4E4C"/>
          </a:solidFill>
          <a:miter lim="800000"/>
          <a:headEnd/>
          <a:tailEnd/>
        </a:ln>
        <a:effectLst/>
      </xdr:spPr>
      <xdr:txBody>
        <a:bodyPr vertOverflow="clip" wrap="none" lIns="91440" tIns="91440" rIns="91440" bIns="91440" anchor="ctr" upright="1">
          <a:spAutoFit/>
        </a:bodyPr>
        <a:lstStyle/>
        <a:p>
          <a:pPr algn="ctr" rtl="0">
            <a:defRPr sz="1000"/>
          </a:pPr>
          <a:r>
            <a:rPr lang="es-ES" sz="1200" b="0" i="0" u="none" strike="noStrike" baseline="0">
              <a:solidFill>
                <a:srgbClr val="4D4E4C"/>
              </a:solidFill>
              <a:latin typeface="Arial" panose="020B0604020202020204" pitchFamily="34" charset="0"/>
              <a:cs typeface="Arial" panose="020B0604020202020204" pitchFamily="34" charset="0"/>
            </a:rPr>
            <a:t>INGRESO DE DATOS</a:t>
          </a:r>
        </a:p>
      </xdr:txBody>
    </xdr:sp>
    <xdr:clientData fPrintsWithSheet="0"/>
  </xdr:oneCellAnchor>
  <xdr:oneCellAnchor>
    <xdr:from>
      <xdr:col>4</xdr:col>
      <xdr:colOff>1382458</xdr:colOff>
      <xdr:row>0</xdr:row>
      <xdr:rowOff>201336</xdr:rowOff>
    </xdr:from>
    <xdr:ext cx="1617604" cy="399968"/>
    <xdr:sp macro="[0]!ResumenPDF" textlink="">
      <xdr:nvSpPr>
        <xdr:cNvPr id="8" name="Text Box 40">
          <a:extLst>
            <a:ext uri="{FF2B5EF4-FFF2-40B4-BE49-F238E27FC236}">
              <a16:creationId xmlns:a16="http://schemas.microsoft.com/office/drawing/2014/main" id="{00000000-0008-0000-0500-000008000000}"/>
            </a:ext>
          </a:extLst>
        </xdr:cNvPr>
        <xdr:cNvSpPr txBox="1">
          <a:spLocks noChangeArrowheads="1"/>
        </xdr:cNvSpPr>
      </xdr:nvSpPr>
      <xdr:spPr bwMode="auto">
        <a:xfrm>
          <a:off x="9544325" y="201336"/>
          <a:ext cx="1617604" cy="399968"/>
        </a:xfrm>
        <a:prstGeom prst="roundRect">
          <a:avLst/>
        </a:prstGeom>
        <a:solidFill>
          <a:srgbClr val="0079C8"/>
        </a:solidFill>
        <a:ln w="9525">
          <a:solidFill>
            <a:srgbClr val="4D4E4C"/>
          </a:solidFill>
          <a:miter lim="800000"/>
          <a:headEnd/>
          <a:tailEnd/>
        </a:ln>
        <a:effectLst/>
      </xdr:spPr>
      <xdr:txBody>
        <a:bodyPr vertOverflow="clip" wrap="none" lIns="91440" tIns="91440" rIns="91440" bIns="91440" anchor="ctr" upright="1">
          <a:spAutoFit/>
        </a:bodyPr>
        <a:lstStyle/>
        <a:p>
          <a:pPr algn="ctr" rtl="0">
            <a:defRPr sz="1000"/>
          </a:pPr>
          <a:r>
            <a:rPr lang="es-ES" sz="1200" b="0" i="0" u="none" strike="noStrike" baseline="0">
              <a:solidFill>
                <a:schemeClr val="bg1"/>
              </a:solidFill>
              <a:latin typeface="Arial" panose="020B0604020202020204" pitchFamily="34" charset="0"/>
              <a:cs typeface="Arial" panose="020B0604020202020204" pitchFamily="34" charset="0"/>
            </a:rPr>
            <a:t>CONVERTIR A PDF</a:t>
          </a:r>
        </a:p>
      </xdr:txBody>
    </xdr:sp>
    <xdr:clientData fPrintsWithSheet="0"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000000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000000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comments" Target="../comments1.xml"/><Relationship Id="rId3" Type="http://schemas.openxmlformats.org/officeDocument/2006/relationships/vmlDrawing" Target="../drawings/vmlDrawing1.vml"/><Relationship Id="rId7" Type="http://schemas.openxmlformats.org/officeDocument/2006/relationships/ctrlProp" Target="../ctrlProps/ctrlProp4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3.xml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4.xml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3.bin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6.xml"/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2">
    <pageSetUpPr fitToPage="1"/>
  </sheetPr>
  <dimension ref="A1:JR204"/>
  <sheetViews>
    <sheetView showGridLines="0" tabSelected="1" zoomScale="91" zoomScaleNormal="91" workbookViewId="0">
      <selection activeCell="N33" sqref="N33"/>
    </sheetView>
  </sheetViews>
  <sheetFormatPr baseColWidth="10" defaultColWidth="20.5" defaultRowHeight="18" x14ac:dyDescent="0.2"/>
  <cols>
    <col min="1" max="1" width="14.83203125" style="4" customWidth="1"/>
    <col min="2" max="2" width="32.6640625" style="4" customWidth="1"/>
    <col min="3" max="3" width="21.33203125" style="4" customWidth="1"/>
    <col min="4" max="7" width="20.5" style="4" customWidth="1"/>
    <col min="8" max="8" width="16.6640625" style="4" customWidth="1"/>
    <col min="9" max="9" width="2.1640625" style="4" customWidth="1"/>
    <col min="10" max="10" width="15.1640625" style="4" customWidth="1"/>
    <col min="11" max="11" width="20.5" style="4"/>
    <col min="12" max="12" width="30.6640625" style="4" customWidth="1"/>
    <col min="13" max="13" width="29.1640625" style="4" customWidth="1"/>
    <col min="14" max="14" width="26.83203125" style="8" customWidth="1"/>
    <col min="15" max="15" width="30" style="4" hidden="1" customWidth="1"/>
    <col min="16" max="18" width="20.5" style="4" hidden="1" customWidth="1"/>
    <col min="19" max="19" width="23.1640625" style="4" hidden="1" customWidth="1"/>
    <col min="20" max="20" width="55.1640625" style="4" hidden="1" customWidth="1"/>
    <col min="21" max="21" width="20.5" style="4" hidden="1" customWidth="1"/>
    <col min="22" max="22" width="23" style="4" hidden="1" customWidth="1"/>
    <col min="23" max="23" width="26.5" style="4" hidden="1" customWidth="1"/>
    <col min="24" max="25" width="20.5" style="4" hidden="1" customWidth="1"/>
    <col min="26" max="26" width="3.33203125" style="4" hidden="1" customWidth="1"/>
    <col min="27" max="27" width="12.1640625" style="401" hidden="1" customWidth="1"/>
    <col min="28" max="28" width="12.1640625" style="398" hidden="1" customWidth="1"/>
    <col min="29" max="31" width="12.1640625" style="398" customWidth="1"/>
    <col min="32" max="32" width="3.33203125" style="398" customWidth="1"/>
    <col min="33" max="37" width="12.1640625" style="398" customWidth="1"/>
    <col min="38" max="38" width="4.83203125" style="398" customWidth="1"/>
    <col min="39" max="43" width="12.33203125" style="398" customWidth="1"/>
    <col min="44" max="44" width="3.6640625" style="398" customWidth="1"/>
    <col min="45" max="49" width="11.5" style="398" customWidth="1"/>
    <col min="50" max="215" width="20.5" style="398"/>
    <col min="216" max="16384" width="20.5" style="4"/>
  </cols>
  <sheetData>
    <row r="1" spans="1:278" ht="19" thickBot="1" x14ac:dyDescent="0.25">
      <c r="N1" s="13"/>
      <c r="O1" s="11"/>
      <c r="P1" s="14"/>
      <c r="Q1" s="11"/>
      <c r="R1" s="11"/>
      <c r="S1" s="11"/>
      <c r="T1" s="11"/>
      <c r="U1" s="11"/>
      <c r="V1" s="11"/>
      <c r="W1" s="11"/>
      <c r="X1" s="11"/>
      <c r="Y1" s="11"/>
      <c r="Z1" s="11"/>
      <c r="AA1" s="400"/>
      <c r="HH1" s="11"/>
      <c r="HI1" s="11"/>
      <c r="HJ1" s="11"/>
      <c r="HK1" s="11"/>
      <c r="HL1" s="11"/>
      <c r="HM1" s="11"/>
      <c r="HN1" s="11"/>
      <c r="HO1" s="11"/>
      <c r="HP1" s="11"/>
      <c r="HQ1" s="11"/>
      <c r="HR1" s="11"/>
      <c r="HS1" s="11"/>
      <c r="HT1" s="11"/>
      <c r="HU1" s="11"/>
      <c r="HV1" s="11"/>
      <c r="HW1" s="11"/>
      <c r="HX1" s="11"/>
      <c r="HY1" s="11"/>
      <c r="HZ1" s="11"/>
      <c r="IA1" s="11"/>
      <c r="IB1" s="11"/>
      <c r="IC1" s="11"/>
      <c r="ID1" s="11"/>
      <c r="IE1" s="11"/>
      <c r="IF1" s="11"/>
      <c r="IG1" s="11"/>
      <c r="IH1" s="11"/>
      <c r="II1" s="11"/>
      <c r="IJ1" s="11"/>
      <c r="IK1" s="11"/>
      <c r="IL1" s="11"/>
      <c r="IM1" s="11"/>
      <c r="IN1" s="11"/>
      <c r="IO1" s="11"/>
      <c r="IP1" s="11"/>
      <c r="IQ1" s="11"/>
      <c r="IR1" s="11"/>
      <c r="IS1" s="11"/>
      <c r="IT1" s="11"/>
      <c r="IU1" s="11"/>
      <c r="IV1" s="11"/>
      <c r="IW1" s="11"/>
      <c r="IX1" s="11"/>
      <c r="IY1" s="11"/>
      <c r="IZ1" s="11"/>
      <c r="JA1" s="11"/>
      <c r="JB1" s="11"/>
      <c r="JC1" s="11"/>
      <c r="JD1" s="11"/>
      <c r="JE1" s="11"/>
      <c r="JF1" s="11"/>
      <c r="JG1" s="11"/>
      <c r="JH1" s="11"/>
      <c r="JI1" s="11"/>
      <c r="JJ1" s="11"/>
      <c r="JK1" s="11"/>
      <c r="JL1" s="11"/>
      <c r="JM1" s="11"/>
      <c r="JN1" s="11"/>
      <c r="JO1" s="11"/>
      <c r="JP1" s="11"/>
      <c r="JQ1" s="11"/>
      <c r="JR1" s="11"/>
    </row>
    <row r="2" spans="1:278" ht="19" thickBot="1" x14ac:dyDescent="0.25">
      <c r="H2" s="4" t="s">
        <v>0</v>
      </c>
      <c r="I2" s="4" t="s">
        <v>0</v>
      </c>
      <c r="N2" s="15"/>
      <c r="O2" s="16" t="s">
        <v>1</v>
      </c>
      <c r="P2" s="21" t="b">
        <v>0</v>
      </c>
      <c r="Q2" s="11"/>
      <c r="R2" s="11"/>
      <c r="S2" s="11"/>
      <c r="T2" s="11"/>
      <c r="U2" s="11"/>
      <c r="V2" s="11"/>
      <c r="W2" s="11"/>
      <c r="X2" s="11"/>
      <c r="Y2" s="11"/>
      <c r="Z2" s="11"/>
      <c r="AA2" s="400"/>
      <c r="HH2" s="11"/>
      <c r="HI2" s="11"/>
      <c r="HJ2" s="11"/>
      <c r="HK2" s="11"/>
      <c r="HL2" s="11"/>
      <c r="HM2" s="11"/>
      <c r="HN2" s="11"/>
      <c r="HO2" s="11"/>
      <c r="HP2" s="11"/>
      <c r="HQ2" s="11"/>
      <c r="HR2" s="11"/>
      <c r="HS2" s="11"/>
      <c r="HT2" s="11"/>
      <c r="HU2" s="11"/>
      <c r="HV2" s="11"/>
      <c r="HW2" s="11"/>
      <c r="HX2" s="11"/>
      <c r="HY2" s="11"/>
      <c r="HZ2" s="11"/>
      <c r="IA2" s="11"/>
      <c r="IB2" s="11"/>
      <c r="IC2" s="11"/>
      <c r="ID2" s="11"/>
      <c r="IE2" s="11"/>
      <c r="IF2" s="11"/>
      <c r="IG2" s="11"/>
      <c r="IH2" s="11"/>
      <c r="II2" s="11"/>
      <c r="IJ2" s="11"/>
      <c r="IK2" s="11"/>
      <c r="IL2" s="11"/>
      <c r="IM2" s="11"/>
      <c r="IN2" s="11"/>
      <c r="IO2" s="11"/>
      <c r="IP2" s="11"/>
      <c r="IQ2" s="11"/>
      <c r="IR2" s="11"/>
      <c r="IS2" s="11"/>
      <c r="IT2" s="11"/>
      <c r="IU2" s="11"/>
      <c r="IV2" s="11"/>
      <c r="IW2" s="11"/>
      <c r="IX2" s="11"/>
      <c r="IY2" s="11"/>
      <c r="IZ2" s="11"/>
      <c r="JA2" s="11"/>
      <c r="JB2" s="11"/>
      <c r="JC2" s="11"/>
      <c r="JD2" s="11"/>
      <c r="JE2" s="11"/>
      <c r="JF2" s="11"/>
      <c r="JG2" s="11"/>
      <c r="JH2" s="11"/>
      <c r="JI2" s="11"/>
      <c r="JJ2" s="11"/>
      <c r="JK2" s="11"/>
      <c r="JL2" s="11"/>
      <c r="JM2" s="11"/>
      <c r="JN2" s="11"/>
      <c r="JO2" s="11"/>
      <c r="JP2" s="11"/>
      <c r="JQ2" s="11"/>
      <c r="JR2" s="11"/>
    </row>
    <row r="3" spans="1:278" ht="19" thickBot="1" x14ac:dyDescent="0.25">
      <c r="N3" s="15"/>
      <c r="O3" s="11" t="s">
        <v>2</v>
      </c>
      <c r="P3" s="21" t="b">
        <v>0</v>
      </c>
      <c r="Q3" s="11"/>
      <c r="R3" s="11"/>
      <c r="S3" s="11"/>
      <c r="T3" s="11"/>
      <c r="U3" s="11"/>
      <c r="V3" s="11"/>
      <c r="W3" s="11"/>
      <c r="X3" s="11"/>
      <c r="Y3" s="11"/>
      <c r="Z3" s="11"/>
      <c r="AA3" s="400"/>
      <c r="HH3" s="11"/>
      <c r="HI3" s="11"/>
      <c r="HJ3" s="11"/>
      <c r="HK3" s="11"/>
      <c r="HL3" s="11"/>
      <c r="HM3" s="11"/>
      <c r="HN3" s="11"/>
      <c r="HO3" s="11"/>
      <c r="HP3" s="11"/>
      <c r="HQ3" s="11"/>
      <c r="HR3" s="11"/>
      <c r="HS3" s="11"/>
      <c r="HT3" s="11"/>
      <c r="HU3" s="11"/>
      <c r="HV3" s="11"/>
      <c r="HW3" s="11"/>
      <c r="HX3" s="11"/>
      <c r="HY3" s="11"/>
      <c r="HZ3" s="11"/>
      <c r="IA3" s="11"/>
      <c r="IB3" s="11"/>
      <c r="IC3" s="11"/>
      <c r="ID3" s="11"/>
      <c r="IE3" s="11"/>
      <c r="IF3" s="11"/>
      <c r="IG3" s="11"/>
      <c r="IH3" s="11"/>
      <c r="II3" s="11"/>
      <c r="IJ3" s="11"/>
      <c r="IK3" s="11"/>
      <c r="IL3" s="11"/>
      <c r="IM3" s="11"/>
      <c r="IN3" s="11"/>
      <c r="IO3" s="11"/>
      <c r="IP3" s="11"/>
      <c r="IQ3" s="11"/>
      <c r="IR3" s="11"/>
      <c r="IS3" s="11"/>
      <c r="IT3" s="11"/>
      <c r="IU3" s="11"/>
      <c r="IV3" s="11"/>
      <c r="IW3" s="11"/>
      <c r="IX3" s="11"/>
      <c r="IY3" s="11"/>
      <c r="IZ3" s="11"/>
      <c r="JA3" s="11"/>
      <c r="JB3" s="11"/>
      <c r="JC3" s="11"/>
      <c r="JD3" s="11"/>
      <c r="JE3" s="11"/>
      <c r="JF3" s="11"/>
      <c r="JG3" s="11"/>
      <c r="JH3" s="11"/>
      <c r="JI3" s="11"/>
      <c r="JJ3" s="11"/>
      <c r="JK3" s="11"/>
      <c r="JL3" s="11"/>
      <c r="JM3" s="11"/>
      <c r="JN3" s="11"/>
      <c r="JO3" s="11"/>
      <c r="JP3" s="11"/>
      <c r="JQ3" s="11"/>
      <c r="JR3" s="11"/>
    </row>
    <row r="4" spans="1:278" x14ac:dyDescent="0.2">
      <c r="N4" s="15"/>
      <c r="O4" s="11"/>
      <c r="P4" s="14"/>
      <c r="Q4" s="11"/>
      <c r="R4" s="11"/>
      <c r="S4" s="11"/>
      <c r="T4" s="11"/>
      <c r="U4" s="11"/>
      <c r="V4" s="11"/>
      <c r="W4" s="11"/>
      <c r="X4" s="11"/>
      <c r="Y4" s="11"/>
      <c r="Z4" s="11"/>
      <c r="AA4" s="400"/>
      <c r="HH4" s="11"/>
      <c r="HI4" s="11"/>
      <c r="HJ4" s="11"/>
      <c r="HK4" s="11"/>
      <c r="HL4" s="11"/>
      <c r="HM4" s="11"/>
      <c r="HN4" s="11"/>
      <c r="HO4" s="11"/>
      <c r="HP4" s="11"/>
      <c r="HQ4" s="11"/>
      <c r="HR4" s="11"/>
      <c r="HS4" s="11"/>
      <c r="HT4" s="11"/>
      <c r="HU4" s="11"/>
      <c r="HV4" s="11"/>
      <c r="HW4" s="11"/>
      <c r="HX4" s="11"/>
      <c r="HY4" s="11"/>
      <c r="HZ4" s="11"/>
      <c r="IA4" s="11"/>
      <c r="IB4" s="11"/>
      <c r="IC4" s="11"/>
      <c r="ID4" s="11"/>
      <c r="IE4" s="11"/>
      <c r="IF4" s="11"/>
      <c r="IG4" s="11"/>
      <c r="IH4" s="11"/>
      <c r="II4" s="11"/>
      <c r="IJ4" s="11"/>
      <c r="IK4" s="11"/>
      <c r="IL4" s="11"/>
      <c r="IM4" s="11"/>
      <c r="IN4" s="11"/>
      <c r="IO4" s="11"/>
      <c r="IP4" s="11"/>
      <c r="IQ4" s="11"/>
      <c r="IR4" s="11"/>
      <c r="IS4" s="11"/>
      <c r="IT4" s="11"/>
      <c r="IU4" s="11"/>
      <c r="IV4" s="11"/>
      <c r="IW4" s="11"/>
      <c r="IX4" s="11"/>
      <c r="IY4" s="11"/>
      <c r="IZ4" s="11"/>
      <c r="JA4" s="11"/>
      <c r="JB4" s="11"/>
      <c r="JC4" s="11"/>
      <c r="JD4" s="11"/>
      <c r="JE4" s="11"/>
      <c r="JF4" s="11"/>
      <c r="JG4" s="11"/>
      <c r="JH4" s="11"/>
      <c r="JI4" s="11"/>
      <c r="JJ4" s="11"/>
      <c r="JK4" s="11"/>
      <c r="JL4" s="11"/>
      <c r="JM4" s="11"/>
      <c r="JN4" s="11"/>
      <c r="JO4" s="11"/>
      <c r="JP4" s="11"/>
      <c r="JQ4" s="11"/>
      <c r="JR4" s="11"/>
    </row>
    <row r="5" spans="1:278" x14ac:dyDescent="0.2">
      <c r="N5" s="15"/>
      <c r="O5" s="11"/>
      <c r="P5" s="11"/>
      <c r="Q5" s="11"/>
      <c r="R5" s="11"/>
      <c r="S5" s="11"/>
      <c r="T5" s="11"/>
      <c r="U5" s="11"/>
      <c r="V5" s="11"/>
      <c r="W5" s="11"/>
      <c r="X5" s="11"/>
      <c r="Y5" s="11"/>
      <c r="Z5" s="11"/>
      <c r="AA5" s="400"/>
      <c r="HH5" s="11"/>
      <c r="HI5" s="11"/>
      <c r="HJ5" s="11"/>
      <c r="HK5" s="11"/>
      <c r="HL5" s="11"/>
      <c r="HM5" s="11"/>
      <c r="HN5" s="11"/>
      <c r="HO5" s="11"/>
      <c r="HP5" s="11"/>
      <c r="HQ5" s="11"/>
      <c r="HR5" s="11"/>
      <c r="HS5" s="11"/>
      <c r="HT5" s="11"/>
      <c r="HU5" s="11"/>
      <c r="HV5" s="11"/>
      <c r="HW5" s="11"/>
      <c r="HX5" s="11"/>
      <c r="HY5" s="11"/>
      <c r="HZ5" s="11"/>
      <c r="IA5" s="11"/>
      <c r="IB5" s="11"/>
      <c r="IC5" s="11"/>
      <c r="ID5" s="11"/>
      <c r="IE5" s="11"/>
      <c r="IF5" s="11"/>
      <c r="IG5" s="11"/>
      <c r="IH5" s="11"/>
      <c r="II5" s="11"/>
      <c r="IJ5" s="11"/>
      <c r="IK5" s="11"/>
      <c r="IL5" s="11"/>
      <c r="IM5" s="11"/>
      <c r="IN5" s="11"/>
      <c r="IO5" s="11"/>
      <c r="IP5" s="11"/>
      <c r="IQ5" s="11"/>
      <c r="IR5" s="11"/>
      <c r="IS5" s="11"/>
      <c r="IT5" s="11"/>
      <c r="IU5" s="11"/>
      <c r="IV5" s="11"/>
      <c r="IW5" s="11"/>
      <c r="IX5" s="11"/>
      <c r="IY5" s="11"/>
      <c r="IZ5" s="11"/>
      <c r="JA5" s="11"/>
      <c r="JB5" s="11"/>
      <c r="JC5" s="11"/>
      <c r="JD5" s="11"/>
      <c r="JE5" s="11"/>
      <c r="JF5" s="11"/>
      <c r="JG5" s="11"/>
      <c r="JH5" s="11"/>
      <c r="JI5" s="11"/>
      <c r="JJ5" s="11"/>
      <c r="JK5" s="11"/>
      <c r="JL5" s="11"/>
      <c r="JM5" s="11"/>
      <c r="JN5" s="11"/>
      <c r="JO5" s="11"/>
      <c r="JP5" s="11"/>
      <c r="JQ5" s="11"/>
      <c r="JR5" s="11"/>
    </row>
    <row r="6" spans="1:278" x14ac:dyDescent="0.2">
      <c r="H6" s="5" t="s">
        <v>0</v>
      </c>
      <c r="I6" s="5" t="s">
        <v>0</v>
      </c>
      <c r="J6" s="5"/>
      <c r="N6" s="15"/>
      <c r="O6" s="11"/>
      <c r="P6" s="11"/>
      <c r="Q6" s="11"/>
      <c r="R6" s="11"/>
      <c r="S6" s="11"/>
      <c r="T6" s="11"/>
      <c r="U6" s="11"/>
      <c r="V6" s="11"/>
      <c r="W6" s="11"/>
      <c r="X6" s="11"/>
      <c r="Y6" s="11"/>
      <c r="Z6" s="11"/>
      <c r="AA6" s="400"/>
      <c r="HH6" s="11"/>
      <c r="HI6" s="11"/>
      <c r="HJ6" s="11"/>
      <c r="HK6" s="11"/>
      <c r="HL6" s="11"/>
      <c r="HM6" s="11"/>
      <c r="HN6" s="11"/>
      <c r="HO6" s="11"/>
      <c r="HP6" s="11"/>
      <c r="HQ6" s="11"/>
      <c r="HR6" s="11"/>
      <c r="HS6" s="11"/>
      <c r="HT6" s="11"/>
      <c r="HU6" s="11"/>
      <c r="HV6" s="11"/>
      <c r="HW6" s="11"/>
      <c r="HX6" s="11"/>
      <c r="HY6" s="11"/>
      <c r="HZ6" s="11"/>
      <c r="IA6" s="11"/>
      <c r="IB6" s="11"/>
      <c r="IC6" s="11"/>
      <c r="ID6" s="11"/>
      <c r="IE6" s="11"/>
      <c r="IF6" s="11"/>
      <c r="IG6" s="11"/>
      <c r="IH6" s="11"/>
      <c r="II6" s="11"/>
      <c r="IJ6" s="11"/>
      <c r="IK6" s="11"/>
      <c r="IL6" s="11"/>
      <c r="IM6" s="11"/>
      <c r="IN6" s="11"/>
      <c r="IO6" s="11"/>
      <c r="IP6" s="11"/>
      <c r="IQ6" s="11"/>
      <c r="IR6" s="11"/>
      <c r="IS6" s="11"/>
      <c r="IT6" s="11"/>
      <c r="IU6" s="11"/>
      <c r="IV6" s="11"/>
      <c r="IW6" s="11"/>
      <c r="IX6" s="11"/>
      <c r="IY6" s="11"/>
      <c r="IZ6" s="11"/>
      <c r="JA6" s="11"/>
      <c r="JB6" s="11"/>
      <c r="JC6" s="11"/>
      <c r="JD6" s="11"/>
      <c r="JE6" s="11"/>
      <c r="JF6" s="11"/>
      <c r="JG6" s="11"/>
      <c r="JH6" s="11"/>
      <c r="JI6" s="11"/>
      <c r="JJ6" s="11"/>
      <c r="JK6" s="11"/>
      <c r="JL6" s="11"/>
      <c r="JM6" s="11"/>
      <c r="JN6" s="11"/>
      <c r="JO6" s="11"/>
      <c r="JP6" s="11"/>
      <c r="JQ6" s="11"/>
      <c r="JR6" s="11"/>
    </row>
    <row r="7" spans="1:278" x14ac:dyDescent="0.2">
      <c r="N7" s="15"/>
      <c r="O7" s="11"/>
      <c r="P7" s="11"/>
      <c r="Q7" s="11"/>
      <c r="R7" s="11"/>
      <c r="S7" s="11"/>
      <c r="T7" s="11"/>
      <c r="U7" s="11"/>
      <c r="V7" s="11"/>
      <c r="W7" s="11"/>
      <c r="X7" s="11"/>
      <c r="Y7" s="11"/>
      <c r="Z7" s="11"/>
      <c r="AA7" s="400"/>
      <c r="HH7" s="11"/>
      <c r="HI7" s="11"/>
      <c r="HJ7" s="11"/>
      <c r="HK7" s="11"/>
      <c r="HL7" s="11"/>
      <c r="HM7" s="11"/>
      <c r="HN7" s="11"/>
      <c r="HO7" s="11"/>
      <c r="HP7" s="11"/>
      <c r="HQ7" s="11"/>
      <c r="HR7" s="11"/>
      <c r="HS7" s="11"/>
      <c r="HT7" s="11"/>
      <c r="HU7" s="11"/>
      <c r="HV7" s="11"/>
      <c r="HW7" s="11"/>
      <c r="HX7" s="11"/>
      <c r="HY7" s="11"/>
      <c r="HZ7" s="11"/>
      <c r="IA7" s="11"/>
      <c r="IB7" s="11"/>
      <c r="IC7" s="11"/>
      <c r="ID7" s="11"/>
      <c r="IE7" s="11"/>
      <c r="IF7" s="11"/>
      <c r="IG7" s="11"/>
      <c r="IH7" s="11"/>
      <c r="II7" s="11"/>
      <c r="IJ7" s="11"/>
      <c r="IK7" s="11"/>
      <c r="IL7" s="11"/>
      <c r="IM7" s="11"/>
      <c r="IN7" s="11"/>
      <c r="IO7" s="11"/>
      <c r="IP7" s="11"/>
      <c r="IQ7" s="11"/>
      <c r="IR7" s="11"/>
      <c r="IS7" s="11"/>
      <c r="IT7" s="11"/>
      <c r="IU7" s="11"/>
      <c r="IV7" s="11"/>
      <c r="IW7" s="11"/>
      <c r="IX7" s="11"/>
      <c r="IY7" s="11"/>
      <c r="IZ7" s="11"/>
      <c r="JA7" s="11"/>
      <c r="JB7" s="11"/>
      <c r="JC7" s="11"/>
      <c r="JD7" s="11"/>
      <c r="JE7" s="11"/>
      <c r="JF7" s="11"/>
      <c r="JG7" s="11"/>
      <c r="JH7" s="11"/>
      <c r="JI7" s="11"/>
      <c r="JJ7" s="11"/>
      <c r="JK7" s="11"/>
      <c r="JL7" s="11"/>
      <c r="JM7" s="11"/>
      <c r="JN7" s="11"/>
      <c r="JO7" s="11"/>
      <c r="JP7" s="11"/>
      <c r="JQ7" s="11"/>
      <c r="JR7" s="11"/>
    </row>
    <row r="8" spans="1:278" x14ac:dyDescent="0.2">
      <c r="N8" s="15"/>
      <c r="O8" s="11"/>
      <c r="P8" s="11"/>
      <c r="Q8" s="11"/>
      <c r="R8" s="11"/>
      <c r="S8" s="11"/>
      <c r="T8" s="11"/>
      <c r="U8" s="11"/>
      <c r="V8" s="11"/>
      <c r="W8" s="11"/>
      <c r="X8" s="11"/>
      <c r="Y8" s="11"/>
      <c r="Z8" s="11"/>
      <c r="AA8" s="400"/>
      <c r="HH8" s="11"/>
      <c r="HI8" s="11"/>
      <c r="HJ8" s="11"/>
      <c r="HK8" s="11"/>
      <c r="HL8" s="11"/>
      <c r="HM8" s="11"/>
      <c r="HN8" s="11"/>
      <c r="HO8" s="11"/>
      <c r="HP8" s="11"/>
      <c r="HQ8" s="11"/>
      <c r="HR8" s="11"/>
      <c r="HS8" s="11"/>
      <c r="HT8" s="11"/>
      <c r="HU8" s="11"/>
      <c r="HV8" s="11"/>
      <c r="HW8" s="11"/>
      <c r="HX8" s="11"/>
      <c r="HY8" s="11"/>
      <c r="HZ8" s="11"/>
      <c r="IA8" s="11"/>
      <c r="IB8" s="11"/>
      <c r="IC8" s="11"/>
      <c r="ID8" s="11"/>
      <c r="IE8" s="11"/>
      <c r="IF8" s="11"/>
      <c r="IG8" s="11"/>
      <c r="IH8" s="11"/>
      <c r="II8" s="11"/>
      <c r="IJ8" s="11"/>
      <c r="IK8" s="11"/>
      <c r="IL8" s="11"/>
      <c r="IM8" s="11"/>
      <c r="IN8" s="11"/>
      <c r="IO8" s="11"/>
      <c r="IP8" s="11"/>
      <c r="IQ8" s="11"/>
      <c r="IR8" s="11"/>
      <c r="IS8" s="11"/>
      <c r="IT8" s="11"/>
      <c r="IU8" s="11"/>
      <c r="IV8" s="11"/>
      <c r="IW8" s="11"/>
      <c r="IX8" s="11"/>
      <c r="IY8" s="11"/>
      <c r="IZ8" s="11"/>
      <c r="JA8" s="11"/>
      <c r="JB8" s="11"/>
      <c r="JC8" s="11"/>
      <c r="JD8" s="11"/>
      <c r="JE8" s="11"/>
      <c r="JF8" s="11"/>
      <c r="JG8" s="11"/>
      <c r="JH8" s="11"/>
      <c r="JI8" s="11"/>
      <c r="JJ8" s="11"/>
      <c r="JK8" s="11"/>
      <c r="JL8" s="11"/>
      <c r="JM8" s="11"/>
      <c r="JN8" s="11"/>
      <c r="JO8" s="11"/>
      <c r="JP8" s="11"/>
      <c r="JQ8" s="11"/>
      <c r="JR8" s="11"/>
    </row>
    <row r="9" spans="1:278" x14ac:dyDescent="0.2">
      <c r="N9" s="15"/>
      <c r="O9" s="11"/>
      <c r="P9" s="11"/>
      <c r="Q9" s="11"/>
      <c r="R9" s="11"/>
      <c r="S9" s="11"/>
      <c r="T9" s="11"/>
      <c r="U9" s="11"/>
      <c r="V9" s="11"/>
      <c r="W9" s="11"/>
      <c r="X9" s="11"/>
      <c r="Y9" s="11"/>
      <c r="Z9" s="11"/>
      <c r="AA9" s="400"/>
      <c r="HH9" s="11"/>
      <c r="HI9" s="11"/>
      <c r="HJ9" s="11"/>
      <c r="HK9" s="11"/>
      <c r="HL9" s="11"/>
      <c r="HM9" s="11"/>
      <c r="HN9" s="11"/>
      <c r="HO9" s="11"/>
      <c r="HP9" s="11"/>
      <c r="HQ9" s="11"/>
      <c r="HR9" s="11"/>
      <c r="HS9" s="11"/>
      <c r="HT9" s="11"/>
      <c r="HU9" s="11"/>
      <c r="HV9" s="11"/>
      <c r="HW9" s="11"/>
      <c r="HX9" s="11"/>
      <c r="HY9" s="11"/>
      <c r="HZ9" s="11"/>
      <c r="IA9" s="11"/>
      <c r="IB9" s="11"/>
      <c r="IC9" s="11"/>
      <c r="ID9" s="11"/>
      <c r="IE9" s="11"/>
      <c r="IF9" s="11"/>
      <c r="IG9" s="11"/>
      <c r="IH9" s="11"/>
      <c r="II9" s="11"/>
      <c r="IJ9" s="11"/>
      <c r="IK9" s="11"/>
      <c r="IL9" s="11"/>
      <c r="IM9" s="11"/>
      <c r="IN9" s="11"/>
      <c r="IO9" s="11"/>
      <c r="IP9" s="11"/>
      <c r="IQ9" s="11"/>
      <c r="IR9" s="11"/>
      <c r="IS9" s="11"/>
      <c r="IT9" s="11"/>
      <c r="IU9" s="11"/>
      <c r="IV9" s="11"/>
      <c r="IW9" s="11"/>
      <c r="IX9" s="11"/>
      <c r="IY9" s="11"/>
      <c r="IZ9" s="11"/>
      <c r="JA9" s="11"/>
      <c r="JB9" s="11"/>
      <c r="JC9" s="11"/>
      <c r="JD9" s="11"/>
      <c r="JE9" s="11"/>
      <c r="JF9" s="11"/>
      <c r="JG9" s="11"/>
      <c r="JH9" s="11"/>
      <c r="JI9" s="11"/>
      <c r="JJ9" s="11"/>
      <c r="JK9" s="11"/>
      <c r="JL9" s="11"/>
      <c r="JM9" s="11"/>
      <c r="JN9" s="11"/>
      <c r="JO9" s="11"/>
      <c r="JP9" s="11"/>
      <c r="JQ9" s="11"/>
      <c r="JR9" s="11"/>
    </row>
    <row r="10" spans="1:278" x14ac:dyDescent="0.2">
      <c r="N10" s="15"/>
      <c r="O10" s="11"/>
      <c r="P10" s="11"/>
      <c r="Q10" s="11"/>
      <c r="R10" s="11"/>
      <c r="S10" s="11"/>
      <c r="T10" s="11"/>
      <c r="U10" s="11"/>
      <c r="V10" s="11"/>
      <c r="W10" s="11"/>
      <c r="X10" s="11"/>
      <c r="Y10" s="11"/>
      <c r="Z10" s="11"/>
      <c r="AA10" s="400"/>
      <c r="HH10" s="11"/>
      <c r="HI10" s="11"/>
      <c r="HJ10" s="11"/>
      <c r="HK10" s="11"/>
      <c r="HL10" s="11"/>
      <c r="HM10" s="11"/>
      <c r="HN10" s="11"/>
      <c r="HO10" s="11"/>
      <c r="HP10" s="11"/>
      <c r="HQ10" s="11"/>
      <c r="HR10" s="11"/>
      <c r="HS10" s="11"/>
      <c r="HT10" s="11"/>
      <c r="HU10" s="11"/>
      <c r="HV10" s="11"/>
      <c r="HW10" s="11"/>
      <c r="HX10" s="11"/>
      <c r="HY10" s="11"/>
      <c r="HZ10" s="11"/>
      <c r="IA10" s="11"/>
      <c r="IB10" s="11"/>
      <c r="IC10" s="11"/>
      <c r="ID10" s="11"/>
      <c r="IE10" s="11"/>
      <c r="IF10" s="11"/>
      <c r="IG10" s="11"/>
      <c r="IH10" s="11"/>
      <c r="II10" s="11"/>
      <c r="IJ10" s="11"/>
      <c r="IK10" s="11"/>
      <c r="IL10" s="11"/>
      <c r="IM10" s="11"/>
      <c r="IN10" s="11"/>
      <c r="IO10" s="11"/>
      <c r="IP10" s="11"/>
      <c r="IQ10" s="11"/>
      <c r="IR10" s="11"/>
      <c r="IS10" s="11"/>
      <c r="IT10" s="11"/>
      <c r="IU10" s="11"/>
      <c r="IV10" s="11"/>
      <c r="IW10" s="11"/>
      <c r="IX10" s="11"/>
      <c r="IY10" s="11"/>
      <c r="IZ10" s="11"/>
      <c r="JA10" s="11"/>
      <c r="JB10" s="11"/>
      <c r="JC10" s="11"/>
      <c r="JD10" s="11"/>
      <c r="JE10" s="11"/>
      <c r="JF10" s="11"/>
      <c r="JG10" s="11"/>
      <c r="JH10" s="11"/>
      <c r="JI10" s="11"/>
      <c r="JJ10" s="11"/>
      <c r="JK10" s="11"/>
      <c r="JL10" s="11"/>
      <c r="JM10" s="11"/>
      <c r="JN10" s="11"/>
      <c r="JO10" s="11"/>
      <c r="JP10" s="11"/>
      <c r="JQ10" s="11"/>
      <c r="JR10" s="11"/>
    </row>
    <row r="11" spans="1:278" ht="20" x14ac:dyDescent="0.2">
      <c r="A11" s="457"/>
      <c r="B11" s="457"/>
      <c r="C11" s="457"/>
      <c r="D11" s="457"/>
      <c r="E11" s="457"/>
      <c r="F11" s="457"/>
      <c r="G11" s="457"/>
      <c r="H11" s="457"/>
      <c r="I11" s="457"/>
      <c r="J11" s="457"/>
      <c r="K11" s="457"/>
      <c r="L11" s="457"/>
      <c r="M11" s="457"/>
      <c r="N11" s="15"/>
      <c r="O11" s="446" t="s">
        <v>3</v>
      </c>
      <c r="P11" s="447"/>
      <c r="Q11" s="448"/>
      <c r="R11" s="11"/>
      <c r="S11" s="420" t="s">
        <v>4</v>
      </c>
      <c r="T11" s="22" t="s">
        <v>5</v>
      </c>
      <c r="U11" s="11"/>
      <c r="V11" s="454" t="s">
        <v>6</v>
      </c>
      <c r="W11" s="22" t="s">
        <v>7</v>
      </c>
      <c r="X11" s="11"/>
      <c r="Y11" s="11"/>
      <c r="Z11" s="11"/>
      <c r="AA11" s="400"/>
      <c r="HH11" s="11"/>
      <c r="HI11" s="11"/>
      <c r="HJ11" s="11"/>
      <c r="HK11" s="11"/>
      <c r="HL11" s="11"/>
      <c r="HM11" s="11"/>
      <c r="HN11" s="11"/>
      <c r="HO11" s="11"/>
      <c r="HP11" s="11"/>
      <c r="HQ11" s="11"/>
      <c r="HR11" s="11"/>
      <c r="HS11" s="11"/>
      <c r="HT11" s="11"/>
      <c r="HU11" s="11"/>
      <c r="HV11" s="11"/>
      <c r="HW11" s="11"/>
      <c r="HX11" s="11"/>
      <c r="HY11" s="11"/>
      <c r="HZ11" s="11"/>
      <c r="IA11" s="11"/>
      <c r="IB11" s="11"/>
      <c r="IC11" s="11"/>
      <c r="ID11" s="11"/>
      <c r="IE11" s="11"/>
      <c r="IF11" s="11"/>
      <c r="IG11" s="11"/>
      <c r="IH11" s="11"/>
      <c r="II11" s="11"/>
      <c r="IJ11" s="11"/>
      <c r="IK11" s="11"/>
      <c r="IL11" s="11"/>
      <c r="IM11" s="11"/>
      <c r="IN11" s="11"/>
      <c r="IO11" s="11"/>
      <c r="IP11" s="11"/>
      <c r="IQ11" s="11"/>
      <c r="IR11" s="11"/>
      <c r="IS11" s="11"/>
      <c r="IT11" s="11"/>
      <c r="IU11" s="11"/>
      <c r="IV11" s="11"/>
      <c r="IW11" s="11"/>
      <c r="IX11" s="11"/>
      <c r="IY11" s="11"/>
      <c r="IZ11" s="11"/>
      <c r="JA11" s="11"/>
      <c r="JB11" s="11"/>
      <c r="JC11" s="11"/>
      <c r="JD11" s="11"/>
      <c r="JE11" s="11"/>
      <c r="JF11" s="11"/>
      <c r="JG11" s="11"/>
      <c r="JH11" s="11"/>
      <c r="JI11" s="11"/>
      <c r="JJ11" s="11"/>
      <c r="JK11" s="11"/>
      <c r="JL11" s="11"/>
      <c r="JM11" s="11"/>
      <c r="JN11" s="11"/>
      <c r="JO11" s="11"/>
      <c r="JP11" s="11"/>
      <c r="JQ11" s="11"/>
      <c r="JR11" s="11"/>
    </row>
    <row r="12" spans="1:278" x14ac:dyDescent="0.2">
      <c r="N12" s="15"/>
      <c r="O12" s="25" t="s">
        <v>8</v>
      </c>
      <c r="P12" s="26" t="s">
        <v>9</v>
      </c>
      <c r="Q12" s="27" t="s">
        <v>10</v>
      </c>
      <c r="R12" s="11"/>
      <c r="S12" s="421"/>
      <c r="T12" s="23" t="s">
        <v>11</v>
      </c>
      <c r="U12" s="11"/>
      <c r="V12" s="455"/>
      <c r="W12" s="23" t="s">
        <v>12</v>
      </c>
      <c r="X12" s="11"/>
      <c r="Y12" s="11"/>
      <c r="Z12" s="11"/>
      <c r="AA12" s="400"/>
      <c r="HH12" s="11"/>
      <c r="HI12" s="11"/>
      <c r="HJ12" s="11"/>
      <c r="HK12" s="11"/>
      <c r="HL12" s="11"/>
      <c r="HM12" s="11"/>
      <c r="HN12" s="11"/>
      <c r="HO12" s="11"/>
      <c r="HP12" s="11"/>
      <c r="HQ12" s="11"/>
      <c r="HR12" s="11"/>
      <c r="HS12" s="11"/>
      <c r="HT12" s="11"/>
      <c r="HU12" s="11"/>
      <c r="HV12" s="11"/>
      <c r="HW12" s="11"/>
      <c r="HX12" s="11"/>
      <c r="HY12" s="11"/>
      <c r="HZ12" s="11"/>
      <c r="IA12" s="11"/>
      <c r="IB12" s="11"/>
      <c r="IC12" s="11"/>
      <c r="ID12" s="11"/>
      <c r="IE12" s="11"/>
      <c r="IF12" s="11"/>
      <c r="IG12" s="11"/>
      <c r="IH12" s="11"/>
      <c r="II12" s="11"/>
      <c r="IJ12" s="11"/>
      <c r="IK12" s="11"/>
      <c r="IL12" s="11"/>
      <c r="IM12" s="11"/>
      <c r="IN12" s="11"/>
      <c r="IO12" s="11"/>
      <c r="IP12" s="11"/>
      <c r="IQ12" s="11"/>
      <c r="IR12" s="11"/>
      <c r="IS12" s="11"/>
      <c r="IT12" s="11"/>
      <c r="IU12" s="11"/>
      <c r="IV12" s="11"/>
      <c r="IW12" s="11"/>
      <c r="IX12" s="11"/>
      <c r="IY12" s="11"/>
      <c r="IZ12" s="11"/>
      <c r="JA12" s="11"/>
      <c r="JB12" s="11"/>
      <c r="JC12" s="11"/>
      <c r="JD12" s="11"/>
      <c r="JE12" s="11"/>
      <c r="JF12" s="11"/>
      <c r="JG12" s="11"/>
      <c r="JH12" s="11"/>
      <c r="JI12" s="11"/>
      <c r="JJ12" s="11"/>
      <c r="JK12" s="11"/>
      <c r="JL12" s="11"/>
      <c r="JM12" s="11"/>
      <c r="JN12" s="11"/>
      <c r="JO12" s="11"/>
      <c r="JP12" s="11"/>
      <c r="JQ12" s="11"/>
      <c r="JR12" s="11"/>
    </row>
    <row r="13" spans="1:278" x14ac:dyDescent="0.2">
      <c r="N13" s="15"/>
      <c r="O13" s="28">
        <v>24</v>
      </c>
      <c r="P13" s="29">
        <v>35</v>
      </c>
      <c r="Q13" s="30">
        <f>1-P13/100</f>
        <v>0.65</v>
      </c>
      <c r="R13" s="11"/>
      <c r="S13" s="421"/>
      <c r="T13" s="23" t="s">
        <v>13</v>
      </c>
      <c r="U13" s="11"/>
      <c r="V13" s="455"/>
      <c r="W13" s="23"/>
      <c r="X13" s="11"/>
      <c r="Y13" s="11"/>
      <c r="Z13" s="11"/>
      <c r="AA13" s="400"/>
      <c r="HH13" s="11"/>
      <c r="HI13" s="11"/>
      <c r="HJ13" s="11"/>
      <c r="HK13" s="11"/>
      <c r="HL13" s="11"/>
      <c r="HM13" s="11"/>
      <c r="HN13" s="11"/>
      <c r="HO13" s="11"/>
      <c r="HP13" s="11"/>
      <c r="HQ13" s="11"/>
      <c r="HR13" s="11"/>
      <c r="HS13" s="11"/>
      <c r="HT13" s="11"/>
      <c r="HU13" s="11"/>
      <c r="HV13" s="11"/>
      <c r="HW13" s="11"/>
      <c r="HX13" s="11"/>
      <c r="HY13" s="11"/>
      <c r="HZ13" s="11"/>
      <c r="IA13" s="11"/>
      <c r="IB13" s="11"/>
      <c r="IC13" s="11"/>
      <c r="ID13" s="11"/>
      <c r="IE13" s="11"/>
      <c r="IF13" s="11"/>
      <c r="IG13" s="11"/>
      <c r="IH13" s="11"/>
      <c r="II13" s="11"/>
      <c r="IJ13" s="11"/>
      <c r="IK13" s="11"/>
      <c r="IL13" s="11"/>
      <c r="IM13" s="11"/>
      <c r="IN13" s="11"/>
      <c r="IO13" s="11"/>
      <c r="IP13" s="11"/>
      <c r="IQ13" s="11"/>
      <c r="IR13" s="11"/>
      <c r="IS13" s="11"/>
      <c r="IT13" s="11"/>
      <c r="IU13" s="11"/>
      <c r="IV13" s="11"/>
      <c r="IW13" s="11"/>
      <c r="IX13" s="11"/>
      <c r="IY13" s="11"/>
      <c r="IZ13" s="11"/>
      <c r="JA13" s="11"/>
      <c r="JB13" s="11"/>
      <c r="JC13" s="11"/>
      <c r="JD13" s="11"/>
      <c r="JE13" s="11"/>
      <c r="JF13" s="11"/>
      <c r="JG13" s="11"/>
      <c r="JH13" s="11"/>
      <c r="JI13" s="11"/>
      <c r="JJ13" s="11"/>
      <c r="JK13" s="11"/>
      <c r="JL13" s="11"/>
      <c r="JM13" s="11"/>
      <c r="JN13" s="11"/>
      <c r="JO13" s="11"/>
      <c r="JP13" s="11"/>
      <c r="JQ13" s="11"/>
      <c r="JR13" s="11"/>
    </row>
    <row r="14" spans="1:278" x14ac:dyDescent="0.2">
      <c r="N14" s="15"/>
      <c r="O14" s="28">
        <v>25</v>
      </c>
      <c r="P14" s="29">
        <v>30</v>
      </c>
      <c r="Q14" s="30">
        <f t="shared" ref="Q14:Q19" si="0">1-P14/100</f>
        <v>0.7</v>
      </c>
      <c r="R14" s="11"/>
      <c r="S14" s="421"/>
      <c r="T14" s="23" t="s">
        <v>14</v>
      </c>
      <c r="U14" s="11"/>
      <c r="V14" s="455"/>
      <c r="W14" s="23"/>
      <c r="X14" s="11"/>
      <c r="Y14" s="11"/>
      <c r="Z14" s="11"/>
      <c r="AA14" s="400"/>
      <c r="HH14" s="11"/>
      <c r="HI14" s="11"/>
      <c r="HJ14" s="11"/>
      <c r="HK14" s="11"/>
      <c r="HL14" s="11"/>
      <c r="HM14" s="11"/>
      <c r="HN14" s="11"/>
      <c r="HO14" s="11"/>
      <c r="HP14" s="11"/>
      <c r="HQ14" s="11"/>
      <c r="HR14" s="11"/>
      <c r="HS14" s="11"/>
      <c r="HT14" s="11"/>
      <c r="HU14" s="11"/>
      <c r="HV14" s="11"/>
      <c r="HW14" s="11"/>
      <c r="HX14" s="11"/>
      <c r="HY14" s="11"/>
      <c r="HZ14" s="11"/>
      <c r="IA14" s="11"/>
      <c r="IB14" s="11"/>
      <c r="IC14" s="11"/>
      <c r="ID14" s="11"/>
      <c r="IE14" s="11"/>
      <c r="IF14" s="11"/>
      <c r="IG14" s="11"/>
      <c r="IH14" s="11"/>
      <c r="II14" s="11"/>
      <c r="IJ14" s="11"/>
      <c r="IK14" s="11"/>
      <c r="IL14" s="11"/>
      <c r="IM14" s="11"/>
      <c r="IN14" s="11"/>
      <c r="IO14" s="11"/>
      <c r="IP14" s="11"/>
      <c r="IQ14" s="11"/>
      <c r="IR14" s="11"/>
      <c r="IS14" s="11"/>
      <c r="IT14" s="11"/>
      <c r="IU14" s="11"/>
      <c r="IV14" s="11"/>
      <c r="IW14" s="11"/>
      <c r="IX14" s="11"/>
      <c r="IY14" s="11"/>
      <c r="IZ14" s="11"/>
      <c r="JA14" s="11"/>
      <c r="JB14" s="11"/>
      <c r="JC14" s="11"/>
      <c r="JD14" s="11"/>
      <c r="JE14" s="11"/>
      <c r="JF14" s="11"/>
      <c r="JG14" s="11"/>
      <c r="JH14" s="11"/>
      <c r="JI14" s="11"/>
      <c r="JJ14" s="11"/>
      <c r="JK14" s="11"/>
      <c r="JL14" s="11"/>
      <c r="JM14" s="11"/>
      <c r="JN14" s="11"/>
      <c r="JO14" s="11"/>
      <c r="JP14" s="11"/>
      <c r="JQ14" s="11"/>
      <c r="JR14" s="11"/>
    </row>
    <row r="15" spans="1:278" x14ac:dyDescent="0.2">
      <c r="K15" s="460"/>
      <c r="L15" s="460"/>
      <c r="M15" s="460"/>
      <c r="N15" s="15"/>
      <c r="O15" s="28">
        <v>26</v>
      </c>
      <c r="P15" s="29">
        <v>25</v>
      </c>
      <c r="Q15" s="30">
        <f t="shared" si="0"/>
        <v>0.75</v>
      </c>
      <c r="R15" s="11"/>
      <c r="S15" s="421"/>
      <c r="T15" s="23" t="s">
        <v>15</v>
      </c>
      <c r="U15" s="11"/>
      <c r="V15" s="455"/>
      <c r="W15" s="23"/>
      <c r="X15" s="11"/>
      <c r="Y15" s="11"/>
      <c r="Z15" s="11"/>
      <c r="AA15" s="400"/>
      <c r="HH15" s="11"/>
      <c r="HI15" s="11"/>
      <c r="HJ15" s="11"/>
      <c r="HK15" s="11"/>
      <c r="HL15" s="11"/>
      <c r="HM15" s="11"/>
      <c r="HN15" s="11"/>
      <c r="HO15" s="11"/>
      <c r="HP15" s="11"/>
      <c r="HQ15" s="11"/>
      <c r="HR15" s="11"/>
      <c r="HS15" s="11"/>
      <c r="HT15" s="11"/>
      <c r="HU15" s="11"/>
      <c r="HV15" s="11"/>
      <c r="HW15" s="11"/>
      <c r="HX15" s="11"/>
      <c r="HY15" s="11"/>
      <c r="HZ15" s="11"/>
      <c r="IA15" s="11"/>
      <c r="IB15" s="11"/>
      <c r="IC15" s="11"/>
      <c r="ID15" s="11"/>
      <c r="IE15" s="11"/>
      <c r="IF15" s="11"/>
      <c r="IG15" s="11"/>
      <c r="IH15" s="11"/>
      <c r="II15" s="11"/>
      <c r="IJ15" s="11"/>
      <c r="IK15" s="11"/>
      <c r="IL15" s="11"/>
      <c r="IM15" s="11"/>
      <c r="IN15" s="11"/>
      <c r="IO15" s="11"/>
      <c r="IP15" s="11"/>
      <c r="IQ15" s="11"/>
      <c r="IR15" s="11"/>
      <c r="IS15" s="11"/>
      <c r="IT15" s="11"/>
      <c r="IU15" s="11"/>
      <c r="IV15" s="11"/>
      <c r="IW15" s="11"/>
      <c r="IX15" s="11"/>
      <c r="IY15" s="11"/>
      <c r="IZ15" s="11"/>
      <c r="JA15" s="11"/>
      <c r="JB15" s="11"/>
      <c r="JC15" s="11"/>
      <c r="JD15" s="11"/>
      <c r="JE15" s="11"/>
      <c r="JF15" s="11"/>
      <c r="JG15" s="11"/>
      <c r="JH15" s="11"/>
      <c r="JI15" s="11"/>
      <c r="JJ15" s="11"/>
      <c r="JK15" s="11"/>
      <c r="JL15" s="11"/>
      <c r="JM15" s="11"/>
      <c r="JN15" s="11"/>
      <c r="JO15" s="11"/>
      <c r="JP15" s="11"/>
      <c r="JQ15" s="11"/>
      <c r="JR15" s="11"/>
    </row>
    <row r="16" spans="1:278" x14ac:dyDescent="0.2">
      <c r="N16" s="15"/>
      <c r="O16" s="28">
        <v>27</v>
      </c>
      <c r="P16" s="29">
        <v>20</v>
      </c>
      <c r="Q16" s="30">
        <f t="shared" si="0"/>
        <v>0.8</v>
      </c>
      <c r="R16" s="11"/>
      <c r="S16" s="421"/>
      <c r="T16" s="23" t="s">
        <v>16</v>
      </c>
      <c r="U16" s="11"/>
      <c r="V16" s="455"/>
      <c r="W16" s="23"/>
      <c r="X16" s="11"/>
      <c r="Y16" s="11"/>
      <c r="Z16" s="11"/>
      <c r="AA16" s="400"/>
      <c r="HH16" s="11"/>
      <c r="HI16" s="11"/>
      <c r="HJ16" s="11"/>
      <c r="HK16" s="11"/>
      <c r="HL16" s="11"/>
      <c r="HM16" s="11"/>
      <c r="HN16" s="11"/>
      <c r="HO16" s="11"/>
      <c r="HP16" s="11"/>
      <c r="HQ16" s="11"/>
      <c r="HR16" s="11"/>
      <c r="HS16" s="11"/>
      <c r="HT16" s="11"/>
      <c r="HU16" s="11"/>
      <c r="HV16" s="11"/>
      <c r="HW16" s="11"/>
      <c r="HX16" s="11"/>
      <c r="HY16" s="11"/>
      <c r="HZ16" s="11"/>
      <c r="IA16" s="11"/>
      <c r="IB16" s="11"/>
      <c r="IC16" s="11"/>
      <c r="ID16" s="11"/>
      <c r="IE16" s="11"/>
      <c r="IF16" s="11"/>
      <c r="IG16" s="11"/>
      <c r="IH16" s="11"/>
      <c r="II16" s="11"/>
      <c r="IJ16" s="11"/>
      <c r="IK16" s="11"/>
      <c r="IL16" s="11"/>
      <c r="IM16" s="11"/>
      <c r="IN16" s="11"/>
      <c r="IO16" s="11"/>
      <c r="IP16" s="11"/>
      <c r="IQ16" s="11"/>
      <c r="IR16" s="11"/>
      <c r="IS16" s="11"/>
      <c r="IT16" s="11"/>
      <c r="IU16" s="11"/>
      <c r="IV16" s="11"/>
      <c r="IW16" s="11"/>
      <c r="IX16" s="11"/>
      <c r="IY16" s="11"/>
      <c r="IZ16" s="11"/>
      <c r="JA16" s="11"/>
      <c r="JB16" s="11"/>
      <c r="JC16" s="11"/>
      <c r="JD16" s="11"/>
      <c r="JE16" s="11"/>
      <c r="JF16" s="11"/>
      <c r="JG16" s="11"/>
      <c r="JH16" s="11"/>
      <c r="JI16" s="11"/>
      <c r="JJ16" s="11"/>
      <c r="JK16" s="11"/>
      <c r="JL16" s="11"/>
      <c r="JM16" s="11"/>
      <c r="JN16" s="11"/>
      <c r="JO16" s="11"/>
      <c r="JP16" s="11"/>
      <c r="JQ16" s="11"/>
      <c r="JR16" s="11"/>
    </row>
    <row r="17" spans="1:278" x14ac:dyDescent="0.2">
      <c r="J17" s="7"/>
      <c r="N17" s="15"/>
      <c r="O17" s="28">
        <v>28</v>
      </c>
      <c r="P17" s="29">
        <v>15</v>
      </c>
      <c r="Q17" s="30">
        <f t="shared" si="0"/>
        <v>0.85</v>
      </c>
      <c r="R17" s="11"/>
      <c r="S17" s="421"/>
      <c r="T17" s="23" t="s">
        <v>17</v>
      </c>
      <c r="U17" s="11"/>
      <c r="V17" s="455"/>
      <c r="W17" s="23"/>
      <c r="X17" s="11"/>
      <c r="Y17" s="11"/>
      <c r="Z17" s="11"/>
      <c r="AA17" s="400"/>
      <c r="HH17" s="11"/>
      <c r="HI17" s="11"/>
      <c r="HJ17" s="11"/>
      <c r="HK17" s="11"/>
      <c r="HL17" s="11"/>
      <c r="HM17" s="11"/>
      <c r="HN17" s="11"/>
      <c r="HO17" s="11"/>
      <c r="HP17" s="11"/>
      <c r="HQ17" s="11"/>
      <c r="HR17" s="11"/>
      <c r="HS17" s="11"/>
      <c r="HT17" s="11"/>
      <c r="HU17" s="11"/>
      <c r="HV17" s="11"/>
      <c r="HW17" s="11"/>
      <c r="HX17" s="11"/>
      <c r="HY17" s="11"/>
      <c r="HZ17" s="11"/>
      <c r="IA17" s="11"/>
      <c r="IB17" s="11"/>
      <c r="IC17" s="11"/>
      <c r="ID17" s="11"/>
      <c r="IE17" s="11"/>
      <c r="IF17" s="11"/>
      <c r="IG17" s="11"/>
      <c r="IH17" s="11"/>
      <c r="II17" s="11"/>
      <c r="IJ17" s="11"/>
      <c r="IK17" s="11"/>
      <c r="IL17" s="11"/>
      <c r="IM17" s="11"/>
      <c r="IN17" s="11"/>
      <c r="IO17" s="11"/>
      <c r="IP17" s="11"/>
      <c r="IQ17" s="11"/>
      <c r="IR17" s="11"/>
      <c r="IS17" s="11"/>
      <c r="IT17" s="11"/>
      <c r="IU17" s="11"/>
      <c r="IV17" s="11"/>
      <c r="IW17" s="11"/>
      <c r="IX17" s="11"/>
      <c r="IY17" s="11"/>
      <c r="IZ17" s="11"/>
      <c r="JA17" s="11"/>
      <c r="JB17" s="11"/>
      <c r="JC17" s="11"/>
      <c r="JD17" s="11"/>
      <c r="JE17" s="11"/>
      <c r="JF17" s="11"/>
      <c r="JG17" s="11"/>
      <c r="JH17" s="11"/>
      <c r="JI17" s="11"/>
      <c r="JJ17" s="11"/>
      <c r="JK17" s="11"/>
      <c r="JL17" s="11"/>
      <c r="JM17" s="11"/>
      <c r="JN17" s="11"/>
      <c r="JO17" s="11"/>
      <c r="JP17" s="11"/>
      <c r="JQ17" s="11"/>
      <c r="JR17" s="11"/>
    </row>
    <row r="18" spans="1:278" x14ac:dyDescent="0.2">
      <c r="N18" s="15"/>
      <c r="O18" s="28">
        <v>29</v>
      </c>
      <c r="P18" s="29">
        <v>6</v>
      </c>
      <c r="Q18" s="30">
        <f t="shared" si="0"/>
        <v>0.94</v>
      </c>
      <c r="R18" s="11"/>
      <c r="S18" s="421"/>
      <c r="T18" s="23" t="s">
        <v>18</v>
      </c>
      <c r="U18" s="11"/>
      <c r="V18" s="455"/>
      <c r="W18" s="23"/>
      <c r="X18" s="11"/>
      <c r="Y18" s="11"/>
      <c r="Z18" s="11"/>
      <c r="AA18" s="400"/>
      <c r="HH18" s="11"/>
      <c r="HI18" s="11"/>
      <c r="HJ18" s="11"/>
      <c r="HK18" s="11"/>
      <c r="HL18" s="11"/>
      <c r="HM18" s="11"/>
      <c r="HN18" s="11"/>
      <c r="HO18" s="11"/>
      <c r="HP18" s="11"/>
      <c r="HQ18" s="11"/>
      <c r="HR18" s="11"/>
      <c r="HS18" s="11"/>
      <c r="HT18" s="11"/>
      <c r="HU18" s="11"/>
      <c r="HV18" s="11"/>
      <c r="HW18" s="11"/>
      <c r="HX18" s="11"/>
      <c r="HY18" s="11"/>
      <c r="HZ18" s="11"/>
      <c r="IA18" s="11"/>
      <c r="IB18" s="11"/>
      <c r="IC18" s="11"/>
      <c r="ID18" s="11"/>
      <c r="IE18" s="11"/>
      <c r="IF18" s="11"/>
      <c r="IG18" s="11"/>
      <c r="IH18" s="11"/>
      <c r="II18" s="11"/>
      <c r="IJ18" s="11"/>
      <c r="IK18" s="11"/>
      <c r="IL18" s="11"/>
      <c r="IM18" s="11"/>
      <c r="IN18" s="11"/>
      <c r="IO18" s="11"/>
      <c r="IP18" s="11"/>
      <c r="IQ18" s="11"/>
      <c r="IR18" s="11"/>
      <c r="IS18" s="11"/>
      <c r="IT18" s="11"/>
      <c r="IU18" s="11"/>
      <c r="IV18" s="11"/>
      <c r="IW18" s="11"/>
      <c r="IX18" s="11"/>
      <c r="IY18" s="11"/>
      <c r="IZ18" s="11"/>
      <c r="JA18" s="11"/>
      <c r="JB18" s="11"/>
      <c r="JC18" s="11"/>
      <c r="JD18" s="11"/>
      <c r="JE18" s="11"/>
      <c r="JF18" s="11"/>
      <c r="JG18" s="11"/>
      <c r="JH18" s="11"/>
      <c r="JI18" s="11"/>
      <c r="JJ18" s="11"/>
      <c r="JK18" s="11"/>
      <c r="JL18" s="11"/>
      <c r="JM18" s="11"/>
      <c r="JN18" s="11"/>
      <c r="JO18" s="11"/>
      <c r="JP18" s="11"/>
      <c r="JQ18" s="11"/>
      <c r="JR18" s="11"/>
    </row>
    <row r="19" spans="1:278" x14ac:dyDescent="0.2">
      <c r="N19" s="15"/>
      <c r="O19" s="31" t="s">
        <v>19</v>
      </c>
      <c r="P19" s="32">
        <v>0</v>
      </c>
      <c r="Q19" s="33">
        <f t="shared" si="0"/>
        <v>1</v>
      </c>
      <c r="R19" s="11"/>
      <c r="S19" s="421"/>
      <c r="T19" s="23" t="s">
        <v>20</v>
      </c>
      <c r="U19" s="11"/>
      <c r="V19" s="394" t="s">
        <v>21</v>
      </c>
      <c r="W19" s="395">
        <v>1</v>
      </c>
      <c r="X19" s="11"/>
      <c r="Y19" s="11"/>
      <c r="Z19" s="11"/>
      <c r="AA19" s="400"/>
      <c r="HH19" s="11"/>
      <c r="HI19" s="11"/>
      <c r="HJ19" s="11"/>
      <c r="HK19" s="11"/>
      <c r="HL19" s="11"/>
      <c r="HM19" s="11"/>
      <c r="HN19" s="11"/>
      <c r="HO19" s="11"/>
      <c r="HP19" s="11"/>
      <c r="HQ19" s="11"/>
      <c r="HR19" s="11"/>
      <c r="HS19" s="11"/>
      <c r="HT19" s="11"/>
      <c r="HU19" s="11"/>
      <c r="HV19" s="11"/>
      <c r="HW19" s="11"/>
      <c r="HX19" s="11"/>
      <c r="HY19" s="11"/>
      <c r="HZ19" s="11"/>
      <c r="IA19" s="11"/>
      <c r="IB19" s="11"/>
      <c r="IC19" s="11"/>
      <c r="ID19" s="11"/>
      <c r="IE19" s="11"/>
      <c r="IF19" s="11"/>
      <c r="IG19" s="11"/>
      <c r="IH19" s="11"/>
      <c r="II19" s="11"/>
      <c r="IJ19" s="11"/>
      <c r="IK19" s="11"/>
      <c r="IL19" s="11"/>
      <c r="IM19" s="11"/>
      <c r="IN19" s="11"/>
      <c r="IO19" s="11"/>
      <c r="IP19" s="11"/>
      <c r="IQ19" s="11"/>
      <c r="IR19" s="11"/>
      <c r="IS19" s="11"/>
      <c r="IT19" s="11"/>
      <c r="IU19" s="11"/>
      <c r="IV19" s="11"/>
      <c r="IW19" s="11"/>
      <c r="IX19" s="11"/>
      <c r="IY19" s="11"/>
      <c r="IZ19" s="11"/>
      <c r="JA19" s="11"/>
      <c r="JB19" s="11"/>
      <c r="JC19" s="11"/>
      <c r="JD19" s="11"/>
      <c r="JE19" s="11"/>
      <c r="JF19" s="11"/>
      <c r="JG19" s="11"/>
      <c r="JH19" s="11"/>
      <c r="JI19" s="11"/>
      <c r="JJ19" s="11"/>
      <c r="JK19" s="11"/>
      <c r="JL19" s="11"/>
      <c r="JM19" s="11"/>
      <c r="JN19" s="11"/>
      <c r="JO19" s="11"/>
      <c r="JP19" s="11"/>
      <c r="JQ19" s="11"/>
      <c r="JR19" s="11"/>
    </row>
    <row r="20" spans="1:278" ht="19" thickBot="1" x14ac:dyDescent="0.25">
      <c r="N20" s="15"/>
      <c r="O20" s="416"/>
      <c r="P20" s="29"/>
      <c r="Q20" s="417"/>
      <c r="R20" s="11"/>
      <c r="S20" s="421"/>
      <c r="T20" s="23" t="s">
        <v>22</v>
      </c>
      <c r="U20" s="11"/>
      <c r="V20" s="418"/>
      <c r="W20" s="419"/>
      <c r="X20" s="11"/>
      <c r="Y20" s="11"/>
      <c r="Z20" s="11"/>
      <c r="AA20" s="400"/>
      <c r="HH20" s="11"/>
      <c r="HI20" s="11"/>
      <c r="HJ20" s="11"/>
      <c r="HK20" s="11"/>
      <c r="HL20" s="11"/>
      <c r="HM20" s="11"/>
      <c r="HN20" s="11"/>
      <c r="HO20" s="11"/>
      <c r="HP20" s="11"/>
      <c r="HQ20" s="11"/>
      <c r="HR20" s="11"/>
      <c r="HS20" s="11"/>
      <c r="HT20" s="11"/>
      <c r="HU20" s="11"/>
      <c r="HV20" s="11"/>
      <c r="HW20" s="11"/>
      <c r="HX20" s="11"/>
      <c r="HY20" s="11"/>
      <c r="HZ20" s="11"/>
      <c r="IA20" s="11"/>
      <c r="IB20" s="11"/>
      <c r="IC20" s="11"/>
      <c r="ID20" s="11"/>
      <c r="IE20" s="11"/>
      <c r="IF20" s="11"/>
      <c r="IG20" s="11"/>
      <c r="IH20" s="11"/>
      <c r="II20" s="11"/>
      <c r="IJ20" s="11"/>
      <c r="IK20" s="11"/>
      <c r="IL20" s="11"/>
      <c r="IM20" s="11"/>
      <c r="IN20" s="11"/>
      <c r="IO20" s="11"/>
      <c r="IP20" s="11"/>
      <c r="IQ20" s="11"/>
      <c r="IR20" s="11"/>
      <c r="IS20" s="11"/>
      <c r="IT20" s="11"/>
      <c r="IU20" s="11"/>
      <c r="IV20" s="11"/>
      <c r="IW20" s="11"/>
      <c r="IX20" s="11"/>
      <c r="IY20" s="11"/>
      <c r="IZ20" s="11"/>
      <c r="JA20" s="11"/>
      <c r="JB20" s="11"/>
      <c r="JC20" s="11"/>
      <c r="JD20" s="11"/>
      <c r="JE20" s="11"/>
      <c r="JF20" s="11"/>
      <c r="JG20" s="11"/>
      <c r="JH20" s="11"/>
      <c r="JI20" s="11"/>
      <c r="JJ20" s="11"/>
      <c r="JK20" s="11"/>
      <c r="JL20" s="11"/>
      <c r="JM20" s="11"/>
      <c r="JN20" s="11"/>
      <c r="JO20" s="11"/>
      <c r="JP20" s="11"/>
      <c r="JQ20" s="11"/>
      <c r="JR20" s="11"/>
    </row>
    <row r="21" spans="1:278" ht="19" thickBot="1" x14ac:dyDescent="0.25">
      <c r="N21" s="15"/>
      <c r="O21" s="11"/>
      <c r="P21" s="11"/>
      <c r="Q21" s="11"/>
      <c r="R21" s="11"/>
      <c r="S21" s="20" t="s">
        <v>23</v>
      </c>
      <c r="T21" s="24">
        <v>10</v>
      </c>
      <c r="U21" s="11"/>
      <c r="V21" s="396" t="s">
        <v>24</v>
      </c>
      <c r="W21" s="397" t="str">
        <f>IF(W19=1,"Guayas/Santa Elena","Resto de Ecuador")</f>
        <v>Guayas/Santa Elena</v>
      </c>
      <c r="X21" s="11"/>
      <c r="Y21" s="11"/>
      <c r="Z21" s="11"/>
      <c r="AA21" s="400"/>
      <c r="HH21" s="11"/>
      <c r="HI21" s="11"/>
      <c r="HJ21" s="11"/>
      <c r="HK21" s="11"/>
      <c r="HL21" s="11"/>
      <c r="HM21" s="11"/>
      <c r="HN21" s="11"/>
      <c r="HO21" s="11"/>
      <c r="HP21" s="11"/>
      <c r="HQ21" s="11"/>
      <c r="HR21" s="11"/>
      <c r="HS21" s="11"/>
      <c r="HT21" s="11"/>
      <c r="HU21" s="11"/>
      <c r="HV21" s="11"/>
      <c r="HW21" s="11"/>
      <c r="HX21" s="11"/>
      <c r="HY21" s="11"/>
      <c r="HZ21" s="11"/>
      <c r="IA21" s="11"/>
      <c r="IB21" s="11"/>
      <c r="IC21" s="11"/>
      <c r="ID21" s="11"/>
      <c r="IE21" s="11"/>
      <c r="IF21" s="11"/>
      <c r="IG21" s="11"/>
      <c r="IH21" s="11"/>
      <c r="II21" s="11"/>
      <c r="IJ21" s="11"/>
      <c r="IK21" s="11"/>
      <c r="IL21" s="11"/>
      <c r="IM21" s="11"/>
      <c r="IN21" s="11"/>
      <c r="IO21" s="11"/>
      <c r="IP21" s="11"/>
      <c r="IQ21" s="11"/>
      <c r="IR21" s="11"/>
      <c r="IS21" s="11"/>
      <c r="IT21" s="11"/>
      <c r="IU21" s="11"/>
      <c r="IV21" s="11"/>
      <c r="IW21" s="11"/>
      <c r="IX21" s="11"/>
      <c r="IY21" s="11"/>
      <c r="IZ21" s="11"/>
      <c r="JA21" s="11"/>
      <c r="JB21" s="11"/>
      <c r="JC21" s="11"/>
      <c r="JD21" s="11"/>
      <c r="JE21" s="11"/>
      <c r="JF21" s="11"/>
      <c r="JG21" s="11"/>
      <c r="JH21" s="11"/>
      <c r="JI21" s="11"/>
      <c r="JJ21" s="11"/>
      <c r="JK21" s="11"/>
      <c r="JL21" s="11"/>
      <c r="JM21" s="11"/>
      <c r="JN21" s="11"/>
      <c r="JO21" s="11"/>
      <c r="JP21" s="11"/>
      <c r="JQ21" s="11"/>
      <c r="JR21" s="11"/>
    </row>
    <row r="22" spans="1:278" x14ac:dyDescent="0.2">
      <c r="F22" s="1"/>
      <c r="G22" s="2"/>
      <c r="H22" s="3" t="b">
        <v>0</v>
      </c>
      <c r="N22" s="15"/>
      <c r="O22" s="11"/>
      <c r="P22" s="11"/>
      <c r="Q22" s="11"/>
      <c r="R22" s="11"/>
      <c r="S22" s="11"/>
      <c r="T22" s="11"/>
      <c r="U22" s="11"/>
      <c r="V22" s="11"/>
      <c r="W22" s="11"/>
      <c r="X22" s="11"/>
      <c r="Y22" s="11"/>
      <c r="Z22" s="11"/>
      <c r="AA22" s="400"/>
      <c r="HH22" s="11"/>
      <c r="HI22" s="11"/>
      <c r="HJ22" s="11"/>
      <c r="HK22" s="11"/>
      <c r="HL22" s="11"/>
      <c r="HM22" s="11"/>
      <c r="HN22" s="11"/>
      <c r="HO22" s="11"/>
      <c r="HP22" s="11"/>
      <c r="HQ22" s="11"/>
      <c r="HR22" s="11"/>
      <c r="HS22" s="11"/>
      <c r="HT22" s="11"/>
      <c r="HU22" s="11"/>
      <c r="HV22" s="11"/>
      <c r="HW22" s="11"/>
      <c r="HX22" s="11"/>
      <c r="HY22" s="11"/>
      <c r="HZ22" s="11"/>
      <c r="IA22" s="11"/>
      <c r="IB22" s="11"/>
      <c r="IC22" s="11"/>
      <c r="ID22" s="11"/>
      <c r="IE22" s="11"/>
      <c r="IF22" s="11"/>
      <c r="IG22" s="11"/>
      <c r="IH22" s="11"/>
      <c r="II22" s="11"/>
      <c r="IJ22" s="11"/>
      <c r="IK22" s="11"/>
      <c r="IL22" s="11"/>
      <c r="IM22" s="11"/>
      <c r="IN22" s="11"/>
      <c r="IO22" s="11"/>
      <c r="IP22" s="11"/>
      <c r="IQ22" s="11"/>
      <c r="IR22" s="11"/>
      <c r="IS22" s="11"/>
      <c r="IT22" s="11"/>
      <c r="IU22" s="11"/>
      <c r="IV22" s="11"/>
      <c r="IW22" s="11"/>
      <c r="IX22" s="11"/>
      <c r="IY22" s="11"/>
      <c r="IZ22" s="11"/>
      <c r="JA22" s="11"/>
      <c r="JB22" s="11"/>
      <c r="JC22" s="11"/>
      <c r="JD22" s="11"/>
      <c r="JE22" s="11"/>
      <c r="JF22" s="11"/>
      <c r="JG22" s="11"/>
      <c r="JH22" s="11"/>
      <c r="JI22" s="11"/>
      <c r="JJ22" s="11"/>
      <c r="JK22" s="11"/>
      <c r="JL22" s="11"/>
      <c r="JM22" s="11"/>
      <c r="JN22" s="11"/>
      <c r="JO22" s="11"/>
      <c r="JP22" s="11"/>
      <c r="JQ22" s="11"/>
      <c r="JR22" s="11"/>
    </row>
    <row r="23" spans="1:278" x14ac:dyDescent="0.2">
      <c r="N23" s="15"/>
      <c r="O23" s="439" t="s">
        <v>25</v>
      </c>
      <c r="P23" s="439"/>
      <c r="Q23" s="439"/>
      <c r="R23" s="439"/>
      <c r="S23" s="439"/>
      <c r="T23" s="39"/>
      <c r="U23" s="439" t="s">
        <v>26</v>
      </c>
      <c r="V23" s="439"/>
      <c r="W23" s="439"/>
      <c r="X23" s="439"/>
      <c r="Y23" s="439"/>
      <c r="Z23" s="11"/>
      <c r="AA23" s="400"/>
      <c r="HH23" s="11"/>
      <c r="HI23" s="11"/>
      <c r="HJ23" s="11"/>
      <c r="HK23" s="11"/>
      <c r="HL23" s="11"/>
      <c r="HM23" s="11"/>
      <c r="HN23" s="11"/>
      <c r="HO23" s="11"/>
      <c r="HP23" s="11"/>
      <c r="HQ23" s="11"/>
      <c r="HR23" s="11"/>
      <c r="HS23" s="11"/>
      <c r="HT23" s="11"/>
      <c r="HU23" s="11"/>
      <c r="HV23" s="11"/>
      <c r="HW23" s="11"/>
      <c r="HX23" s="11"/>
      <c r="HY23" s="11"/>
      <c r="HZ23" s="11"/>
      <c r="IA23" s="11"/>
      <c r="IB23" s="11"/>
      <c r="IC23" s="11"/>
      <c r="ID23" s="11"/>
      <c r="IE23" s="11"/>
      <c r="IF23" s="11"/>
      <c r="IG23" s="11"/>
      <c r="IH23" s="11"/>
      <c r="II23" s="11"/>
      <c r="IJ23" s="11"/>
      <c r="IK23" s="11"/>
      <c r="IL23" s="11"/>
      <c r="IM23" s="11"/>
      <c r="IN23" s="11"/>
      <c r="IO23" s="11"/>
      <c r="IP23" s="11"/>
      <c r="IQ23" s="11"/>
      <c r="IR23" s="11"/>
      <c r="IS23" s="11"/>
      <c r="IT23" s="11"/>
      <c r="IU23" s="11"/>
      <c r="IV23" s="11"/>
      <c r="IW23" s="11"/>
      <c r="IX23" s="11"/>
      <c r="IY23" s="11"/>
      <c r="IZ23" s="11"/>
      <c r="JA23" s="11"/>
      <c r="JB23" s="11"/>
      <c r="JC23" s="11"/>
      <c r="JD23" s="11"/>
      <c r="JE23" s="11"/>
      <c r="JF23" s="11"/>
      <c r="JG23" s="11"/>
      <c r="JH23" s="11"/>
      <c r="JI23" s="11"/>
      <c r="JJ23" s="11"/>
      <c r="JK23" s="11"/>
      <c r="JL23" s="11"/>
      <c r="JM23" s="11"/>
      <c r="JN23" s="11"/>
      <c r="JO23" s="11"/>
      <c r="JP23" s="11"/>
      <c r="JQ23" s="11"/>
      <c r="JR23" s="11"/>
    </row>
    <row r="24" spans="1:278" ht="19" thickBot="1" x14ac:dyDescent="0.25">
      <c r="N24" s="15"/>
      <c r="O24" s="77" t="s">
        <v>27</v>
      </c>
      <c r="P24" s="77" t="s">
        <v>28</v>
      </c>
      <c r="Q24" s="77" t="s">
        <v>29</v>
      </c>
      <c r="R24" s="434" t="s">
        <v>30</v>
      </c>
      <c r="S24" s="77"/>
      <c r="T24" s="37"/>
      <c r="U24" s="77" t="s">
        <v>27</v>
      </c>
      <c r="V24" s="77" t="s">
        <v>28</v>
      </c>
      <c r="W24" s="77" t="s">
        <v>29</v>
      </c>
      <c r="X24" s="434" t="s">
        <v>30</v>
      </c>
      <c r="Y24" s="77"/>
      <c r="Z24" s="11"/>
      <c r="AA24" s="400"/>
      <c r="HH24" s="11"/>
      <c r="HI24" s="11"/>
      <c r="HJ24" s="11"/>
      <c r="HK24" s="11"/>
      <c r="HL24" s="11"/>
      <c r="HM24" s="11"/>
      <c r="HN24" s="11"/>
      <c r="HO24" s="11"/>
      <c r="HP24" s="11"/>
      <c r="HQ24" s="11"/>
      <c r="HR24" s="11"/>
      <c r="HS24" s="11"/>
      <c r="HT24" s="11"/>
      <c r="HU24" s="11"/>
      <c r="HV24" s="11"/>
      <c r="HW24" s="11"/>
      <c r="HX24" s="11"/>
      <c r="HY24" s="11"/>
      <c r="HZ24" s="11"/>
      <c r="IA24" s="11"/>
      <c r="IB24" s="11"/>
      <c r="IC24" s="11"/>
      <c r="ID24" s="11"/>
      <c r="IE24" s="11"/>
      <c r="IF24" s="11"/>
      <c r="IG24" s="11"/>
      <c r="IH24" s="11"/>
      <c r="II24" s="11"/>
      <c r="IJ24" s="11"/>
      <c r="IK24" s="11"/>
      <c r="IL24" s="11"/>
      <c r="IM24" s="11"/>
      <c r="IN24" s="11"/>
      <c r="IO24" s="11"/>
      <c r="IP24" s="11"/>
      <c r="IQ24" s="11"/>
      <c r="IR24" s="11"/>
      <c r="IS24" s="11"/>
      <c r="IT24" s="11"/>
      <c r="IU24" s="11"/>
      <c r="IV24" s="11"/>
      <c r="IW24" s="11"/>
      <c r="IX24" s="11"/>
      <c r="IY24" s="11"/>
      <c r="IZ24" s="11"/>
      <c r="JA24" s="11"/>
      <c r="JB24" s="11"/>
      <c r="JC24" s="11"/>
      <c r="JD24" s="11"/>
      <c r="JE24" s="11"/>
      <c r="JF24" s="11"/>
      <c r="JG24" s="11"/>
      <c r="JH24" s="11"/>
      <c r="JI24" s="11"/>
      <c r="JJ24" s="11"/>
      <c r="JK24" s="11"/>
      <c r="JL24" s="11"/>
      <c r="JM24" s="11"/>
      <c r="JN24" s="11"/>
      <c r="JO24" s="11"/>
      <c r="JP24" s="11"/>
      <c r="JQ24" s="11"/>
      <c r="JR24" s="11"/>
    </row>
    <row r="25" spans="1:278" ht="19" thickBot="1" x14ac:dyDescent="0.25">
      <c r="A25" s="6"/>
      <c r="N25" s="15"/>
      <c r="O25" s="201">
        <v>0</v>
      </c>
      <c r="P25" s="201">
        <v>15</v>
      </c>
      <c r="Q25" s="201">
        <v>15</v>
      </c>
      <c r="R25" s="201">
        <v>15</v>
      </c>
      <c r="S25" s="201"/>
      <c r="T25" s="38"/>
      <c r="U25" s="201">
        <v>0</v>
      </c>
      <c r="V25" s="201">
        <v>15</v>
      </c>
      <c r="W25" s="201">
        <v>15</v>
      </c>
      <c r="X25" s="201">
        <v>20</v>
      </c>
      <c r="Y25" s="201"/>
      <c r="Z25" s="11"/>
      <c r="AA25" s="400"/>
      <c r="HH25" s="11"/>
      <c r="HI25" s="11"/>
      <c r="HJ25" s="11"/>
      <c r="HK25" s="11"/>
      <c r="HL25" s="11"/>
      <c r="HM25" s="11"/>
      <c r="HN25" s="11"/>
      <c r="HO25" s="11"/>
      <c r="HP25" s="11"/>
      <c r="HQ25" s="11"/>
      <c r="HR25" s="11"/>
      <c r="HS25" s="11"/>
      <c r="HT25" s="11"/>
      <c r="HU25" s="11"/>
      <c r="HV25" s="11"/>
      <c r="HW25" s="11"/>
      <c r="HX25" s="11"/>
      <c r="HY25" s="11"/>
      <c r="HZ25" s="11"/>
      <c r="IA25" s="11"/>
      <c r="IB25" s="11"/>
      <c r="IC25" s="11"/>
      <c r="ID25" s="11"/>
      <c r="IE25" s="11"/>
      <c r="IF25" s="11"/>
      <c r="IG25" s="11"/>
      <c r="IH25" s="11"/>
      <c r="II25" s="11"/>
      <c r="IJ25" s="11"/>
      <c r="IK25" s="11"/>
      <c r="IL25" s="11"/>
      <c r="IM25" s="11"/>
      <c r="IN25" s="11"/>
      <c r="IO25" s="11"/>
      <c r="IP25" s="11"/>
      <c r="IQ25" s="11"/>
      <c r="IR25" s="11"/>
      <c r="IS25" s="11"/>
      <c r="IT25" s="11"/>
      <c r="IU25" s="11"/>
      <c r="IV25" s="11"/>
      <c r="IW25" s="11"/>
      <c r="IX25" s="11"/>
      <c r="IY25" s="11"/>
      <c r="IZ25" s="11"/>
      <c r="JA25" s="11"/>
      <c r="JB25" s="11"/>
      <c r="JC25" s="11"/>
      <c r="JD25" s="11"/>
      <c r="JE25" s="11"/>
      <c r="JF25" s="11"/>
      <c r="JG25" s="11"/>
      <c r="JH25" s="11"/>
      <c r="JI25" s="11"/>
      <c r="JJ25" s="11"/>
      <c r="JK25" s="11"/>
      <c r="JL25" s="11"/>
      <c r="JM25" s="11"/>
      <c r="JN25" s="11"/>
      <c r="JO25" s="11"/>
      <c r="JP25" s="11"/>
      <c r="JQ25" s="11"/>
      <c r="JR25" s="11"/>
    </row>
    <row r="26" spans="1:278" x14ac:dyDescent="0.2">
      <c r="N26" s="15"/>
      <c r="O26" s="11"/>
      <c r="P26" s="11"/>
      <c r="Q26" s="11"/>
      <c r="R26" s="11"/>
      <c r="S26" s="11"/>
      <c r="T26" s="11"/>
      <c r="U26" s="11"/>
      <c r="V26" s="11"/>
      <c r="W26" s="11"/>
      <c r="X26" s="11"/>
      <c r="Y26" s="11"/>
      <c r="Z26" s="11"/>
      <c r="AA26" s="400"/>
      <c r="HH26" s="11"/>
      <c r="HI26" s="11"/>
      <c r="HJ26" s="11"/>
      <c r="HK26" s="11"/>
      <c r="HL26" s="11"/>
      <c r="HM26" s="11"/>
      <c r="HN26" s="11"/>
      <c r="HO26" s="11"/>
      <c r="HP26" s="11"/>
      <c r="HQ26" s="11"/>
      <c r="HR26" s="11"/>
      <c r="HS26" s="11"/>
      <c r="HT26" s="11"/>
      <c r="HU26" s="11"/>
      <c r="HV26" s="11"/>
      <c r="HW26" s="11"/>
      <c r="HX26" s="11"/>
      <c r="HY26" s="11"/>
      <c r="HZ26" s="11"/>
      <c r="IA26" s="11"/>
      <c r="IB26" s="11"/>
      <c r="IC26" s="11"/>
      <c r="ID26" s="11"/>
      <c r="IE26" s="11"/>
      <c r="IF26" s="11"/>
      <c r="IG26" s="11"/>
      <c r="IH26" s="11"/>
      <c r="II26" s="11"/>
      <c r="IJ26" s="11"/>
      <c r="IK26" s="11"/>
      <c r="IL26" s="11"/>
      <c r="IM26" s="11"/>
      <c r="IN26" s="11"/>
      <c r="IO26" s="11"/>
      <c r="IP26" s="11"/>
      <c r="IQ26" s="11"/>
      <c r="IR26" s="11"/>
      <c r="IS26" s="11"/>
      <c r="IT26" s="11"/>
      <c r="IU26" s="11"/>
      <c r="IV26" s="11"/>
      <c r="IW26" s="11"/>
      <c r="IX26" s="11"/>
      <c r="IY26" s="11"/>
      <c r="IZ26" s="11"/>
      <c r="JA26" s="11"/>
      <c r="JB26" s="11"/>
      <c r="JC26" s="11"/>
      <c r="JD26" s="11"/>
      <c r="JE26" s="11"/>
      <c r="JF26" s="11"/>
      <c r="JG26" s="11"/>
      <c r="JH26" s="11"/>
      <c r="JI26" s="11"/>
      <c r="JJ26" s="11"/>
      <c r="JK26" s="11"/>
      <c r="JL26" s="11"/>
      <c r="JM26" s="11"/>
      <c r="JN26" s="11"/>
      <c r="JO26" s="11"/>
      <c r="JP26" s="11"/>
      <c r="JQ26" s="11"/>
      <c r="JR26" s="11"/>
    </row>
    <row r="27" spans="1:278" x14ac:dyDescent="0.2">
      <c r="N27" s="15"/>
      <c r="O27" s="11"/>
      <c r="P27" s="11"/>
      <c r="Q27" s="11"/>
      <c r="R27" s="11"/>
      <c r="S27" s="11"/>
      <c r="T27" s="11"/>
      <c r="U27" s="456" t="s">
        <v>31</v>
      </c>
      <c r="V27" s="456"/>
      <c r="W27" s="456"/>
      <c r="X27" s="456"/>
      <c r="Y27" s="456"/>
      <c r="Z27" s="11"/>
      <c r="AA27" s="400"/>
      <c r="HH27" s="11"/>
      <c r="HI27" s="11"/>
      <c r="HJ27" s="11"/>
      <c r="HK27" s="11"/>
      <c r="HL27" s="11"/>
      <c r="HM27" s="11"/>
      <c r="HN27" s="11"/>
      <c r="HO27" s="11"/>
      <c r="HP27" s="11"/>
      <c r="HQ27" s="11"/>
      <c r="HR27" s="11"/>
      <c r="HS27" s="11"/>
      <c r="HT27" s="11"/>
      <c r="HU27" s="11"/>
      <c r="HV27" s="11"/>
      <c r="HW27" s="11"/>
      <c r="HX27" s="11"/>
      <c r="HY27" s="11"/>
      <c r="HZ27" s="11"/>
      <c r="IA27" s="11"/>
      <c r="IB27" s="11"/>
      <c r="IC27" s="11"/>
      <c r="ID27" s="11"/>
      <c r="IE27" s="11"/>
      <c r="IF27" s="11"/>
      <c r="IG27" s="11"/>
      <c r="IH27" s="11"/>
      <c r="II27" s="11"/>
      <c r="IJ27" s="11"/>
      <c r="IK27" s="11"/>
      <c r="IL27" s="11"/>
      <c r="IM27" s="11"/>
      <c r="IN27" s="11"/>
      <c r="IO27" s="11"/>
      <c r="IP27" s="11"/>
      <c r="IQ27" s="11"/>
      <c r="IR27" s="11"/>
      <c r="IS27" s="11"/>
      <c r="IT27" s="11"/>
      <c r="IU27" s="11"/>
      <c r="IV27" s="11"/>
      <c r="IW27" s="11"/>
      <c r="IX27" s="11"/>
      <c r="IY27" s="11"/>
      <c r="IZ27" s="11"/>
      <c r="JA27" s="11"/>
      <c r="JB27" s="11"/>
      <c r="JC27" s="11"/>
      <c r="JD27" s="11"/>
      <c r="JE27" s="11"/>
      <c r="JF27" s="11"/>
      <c r="JG27" s="11"/>
      <c r="JH27" s="11"/>
      <c r="JI27" s="11"/>
      <c r="JJ27" s="11"/>
      <c r="JK27" s="11"/>
      <c r="JL27" s="11"/>
      <c r="JM27" s="11"/>
      <c r="JN27" s="11"/>
      <c r="JO27" s="11"/>
      <c r="JP27" s="11"/>
      <c r="JQ27" s="11"/>
      <c r="JR27" s="11"/>
    </row>
    <row r="28" spans="1:278" x14ac:dyDescent="0.2">
      <c r="N28" s="11"/>
      <c r="O28" s="11"/>
      <c r="P28" s="11"/>
      <c r="Q28" s="11"/>
      <c r="R28" s="11"/>
      <c r="S28" s="11"/>
      <c r="T28" s="11"/>
      <c r="U28" s="37" t="s">
        <v>27</v>
      </c>
      <c r="V28" s="37" t="s">
        <v>28</v>
      </c>
      <c r="W28" s="37" t="s">
        <v>29</v>
      </c>
      <c r="X28" s="37" t="s">
        <v>30</v>
      </c>
      <c r="Y28" s="37"/>
      <c r="Z28" s="11"/>
      <c r="AA28" s="400"/>
      <c r="HH28" s="11"/>
      <c r="HI28" s="11"/>
      <c r="HJ28" s="11"/>
      <c r="HK28" s="11"/>
      <c r="HL28" s="11"/>
      <c r="HM28" s="11"/>
      <c r="HN28" s="11"/>
      <c r="HO28" s="11"/>
      <c r="HP28" s="11"/>
      <c r="HQ28" s="11"/>
      <c r="HR28" s="11"/>
      <c r="HS28" s="11"/>
      <c r="HT28" s="11"/>
      <c r="HU28" s="11"/>
      <c r="HV28" s="11"/>
      <c r="HW28" s="11"/>
      <c r="HX28" s="11"/>
      <c r="HY28" s="11"/>
      <c r="HZ28" s="11"/>
      <c r="IA28" s="11"/>
      <c r="IB28" s="11"/>
      <c r="IC28" s="11"/>
      <c r="ID28" s="11"/>
      <c r="IE28" s="11"/>
      <c r="IF28" s="11"/>
      <c r="IG28" s="11"/>
      <c r="IH28" s="11"/>
      <c r="II28" s="11"/>
      <c r="IJ28" s="11"/>
      <c r="IK28" s="11"/>
      <c r="IL28" s="11"/>
      <c r="IM28" s="11"/>
      <c r="IN28" s="11"/>
      <c r="IO28" s="11"/>
      <c r="IP28" s="11"/>
      <c r="IQ28" s="11"/>
      <c r="IR28" s="11"/>
      <c r="IS28" s="11"/>
      <c r="IT28" s="11"/>
      <c r="IU28" s="11"/>
      <c r="IV28" s="11"/>
      <c r="IW28" s="11"/>
      <c r="IX28" s="11"/>
      <c r="IY28" s="11"/>
      <c r="IZ28" s="11"/>
      <c r="JA28" s="11"/>
      <c r="JB28" s="11"/>
      <c r="JC28" s="11"/>
      <c r="JD28" s="11"/>
      <c r="JE28" s="11"/>
      <c r="JF28" s="11"/>
      <c r="JG28" s="11"/>
      <c r="JH28" s="11"/>
      <c r="JI28" s="11"/>
      <c r="JJ28" s="11"/>
      <c r="JK28" s="11"/>
      <c r="JL28" s="11"/>
      <c r="JM28" s="11"/>
      <c r="JN28" s="11"/>
      <c r="JO28" s="11"/>
      <c r="JP28" s="11"/>
      <c r="JQ28" s="11"/>
      <c r="JR28" s="11"/>
    </row>
    <row r="29" spans="1:278" ht="19" thickBot="1" x14ac:dyDescent="0.25">
      <c r="N29" s="15"/>
      <c r="O29" s="11"/>
      <c r="P29" s="11"/>
      <c r="Q29" s="11"/>
      <c r="R29" s="11"/>
      <c r="S29" s="11"/>
      <c r="T29" s="11"/>
      <c r="U29" s="399">
        <v>0</v>
      </c>
      <c r="V29" s="399">
        <v>15</v>
      </c>
      <c r="W29" s="399">
        <v>15</v>
      </c>
      <c r="X29" s="399">
        <v>15</v>
      </c>
      <c r="Y29" s="399"/>
      <c r="Z29" s="11"/>
      <c r="AA29" s="400"/>
      <c r="HH29" s="11"/>
      <c r="HI29" s="11"/>
      <c r="HJ29" s="11"/>
      <c r="HK29" s="11"/>
      <c r="HL29" s="11"/>
      <c r="HM29" s="11"/>
      <c r="HN29" s="11"/>
      <c r="HO29" s="11"/>
      <c r="HP29" s="11"/>
      <c r="HQ29" s="11"/>
      <c r="HR29" s="11"/>
      <c r="HS29" s="11"/>
      <c r="HT29" s="11"/>
      <c r="HU29" s="11"/>
      <c r="HV29" s="11"/>
      <c r="HW29" s="11"/>
      <c r="HX29" s="11"/>
      <c r="HY29" s="11"/>
      <c r="HZ29" s="11"/>
      <c r="IA29" s="11"/>
      <c r="IB29" s="11"/>
      <c r="IC29" s="11"/>
      <c r="ID29" s="11"/>
      <c r="IE29" s="11"/>
      <c r="IF29" s="11"/>
      <c r="IG29" s="11"/>
      <c r="IH29" s="11"/>
      <c r="II29" s="11"/>
      <c r="IJ29" s="11"/>
      <c r="IK29" s="11"/>
      <c r="IL29" s="11"/>
      <c r="IM29" s="11"/>
      <c r="IN29" s="11"/>
      <c r="IO29" s="11"/>
      <c r="IP29" s="11"/>
      <c r="IQ29" s="11"/>
      <c r="IR29" s="11"/>
      <c r="IS29" s="11"/>
      <c r="IT29" s="11"/>
      <c r="IU29" s="11"/>
      <c r="IV29" s="11"/>
      <c r="IW29" s="11"/>
      <c r="IX29" s="11"/>
      <c r="IY29" s="11"/>
      <c r="IZ29" s="11"/>
      <c r="JA29" s="11"/>
      <c r="JB29" s="11"/>
      <c r="JC29" s="11"/>
      <c r="JD29" s="11"/>
      <c r="JE29" s="11"/>
      <c r="JF29" s="11"/>
      <c r="JG29" s="11"/>
      <c r="JH29" s="11"/>
      <c r="JI29" s="11"/>
      <c r="JJ29" s="11"/>
      <c r="JK29" s="11"/>
      <c r="JL29" s="11"/>
      <c r="JM29" s="11"/>
      <c r="JN29" s="11"/>
      <c r="JO29" s="11"/>
      <c r="JP29" s="11"/>
      <c r="JQ29" s="11"/>
      <c r="JR29" s="11"/>
    </row>
    <row r="30" spans="1:278" ht="19" thickBot="1" x14ac:dyDescent="0.25">
      <c r="N30" s="15"/>
      <c r="O30" s="18"/>
      <c r="P30" s="11"/>
      <c r="Q30" s="11"/>
      <c r="R30" s="11"/>
      <c r="S30" s="11"/>
      <c r="T30" s="11"/>
      <c r="U30" s="11"/>
      <c r="V30" s="11"/>
      <c r="W30" s="11"/>
      <c r="X30" s="11"/>
      <c r="Y30" s="11"/>
      <c r="Z30" s="11"/>
      <c r="AA30" s="400"/>
      <c r="HH30" s="11"/>
      <c r="HI30" s="11"/>
      <c r="HJ30" s="11"/>
      <c r="HK30" s="11"/>
      <c r="HL30" s="11"/>
      <c r="HM30" s="11"/>
      <c r="HN30" s="11"/>
      <c r="HO30" s="11"/>
      <c r="HP30" s="11"/>
      <c r="HQ30" s="11"/>
      <c r="HR30" s="11"/>
      <c r="HS30" s="11"/>
      <c r="HT30" s="11"/>
      <c r="HU30" s="11"/>
      <c r="HV30" s="11"/>
      <c r="HW30" s="11"/>
      <c r="HX30" s="11"/>
      <c r="HY30" s="11"/>
      <c r="HZ30" s="11"/>
      <c r="IA30" s="11"/>
      <c r="IB30" s="11"/>
      <c r="IC30" s="11"/>
      <c r="ID30" s="11"/>
      <c r="IE30" s="11"/>
      <c r="IF30" s="11"/>
      <c r="IG30" s="11"/>
      <c r="IH30" s="11"/>
      <c r="II30" s="11"/>
      <c r="IJ30" s="11"/>
      <c r="IK30" s="11"/>
      <c r="IL30" s="11"/>
      <c r="IM30" s="11"/>
      <c r="IN30" s="11"/>
      <c r="IO30" s="11"/>
      <c r="IP30" s="11"/>
      <c r="IQ30" s="11"/>
      <c r="IR30" s="11"/>
      <c r="IS30" s="11"/>
      <c r="IT30" s="11"/>
      <c r="IU30" s="11"/>
      <c r="IV30" s="11"/>
      <c r="IW30" s="11"/>
      <c r="IX30" s="11"/>
      <c r="IY30" s="11"/>
      <c r="IZ30" s="11"/>
      <c r="JA30" s="11"/>
      <c r="JB30" s="11"/>
      <c r="JC30" s="11"/>
      <c r="JD30" s="11"/>
      <c r="JE30" s="11"/>
      <c r="JF30" s="11"/>
      <c r="JG30" s="11"/>
      <c r="JH30" s="11"/>
      <c r="JI30" s="11"/>
      <c r="JJ30" s="11"/>
      <c r="JK30" s="11"/>
      <c r="JL30" s="11"/>
      <c r="JM30" s="11"/>
      <c r="JN30" s="11"/>
      <c r="JO30" s="11"/>
      <c r="JP30" s="11"/>
      <c r="JQ30" s="11"/>
      <c r="JR30" s="11"/>
    </row>
    <row r="31" spans="1:278" ht="19" thickBot="1" x14ac:dyDescent="0.25">
      <c r="N31" s="15"/>
      <c r="O31" s="17" t="s">
        <v>32</v>
      </c>
      <c r="P31" s="309">
        <f>IF(P2,IF(C44=O13,Q13,IF(C44=O14,Q14,IF(C44=O15,Q15,IF(C44=O16,Q16,IF(C44=O17,Q17,IF(C44=O18,Q18,Q19)))))),Q19)</f>
        <v>1</v>
      </c>
      <c r="Q31" s="11"/>
      <c r="R31" s="11"/>
      <c r="S31" s="11"/>
      <c r="T31" s="11"/>
      <c r="U31" s="439" t="s">
        <v>33</v>
      </c>
      <c r="V31" s="439"/>
      <c r="W31" s="439"/>
      <c r="X31" s="439"/>
      <c r="Y31" s="439"/>
      <c r="Z31" s="11"/>
      <c r="AA31" s="400"/>
      <c r="HH31" s="11"/>
      <c r="HI31" s="11"/>
      <c r="HJ31" s="11"/>
      <c r="HK31" s="11"/>
      <c r="HL31" s="11"/>
      <c r="HM31" s="11"/>
      <c r="HN31" s="11"/>
      <c r="HO31" s="11"/>
      <c r="HP31" s="11"/>
      <c r="HQ31" s="11"/>
      <c r="HR31" s="11"/>
      <c r="HS31" s="11"/>
      <c r="HT31" s="11"/>
      <c r="HU31" s="11"/>
      <c r="HV31" s="11"/>
      <c r="HW31" s="11"/>
      <c r="HX31" s="11"/>
      <c r="HY31" s="11"/>
      <c r="HZ31" s="11"/>
      <c r="IA31" s="11"/>
      <c r="IB31" s="11"/>
      <c r="IC31" s="11"/>
      <c r="ID31" s="11"/>
      <c r="IE31" s="11"/>
      <c r="IF31" s="11"/>
      <c r="IG31" s="11"/>
      <c r="IH31" s="11"/>
      <c r="II31" s="11"/>
      <c r="IJ31" s="11"/>
      <c r="IK31" s="11"/>
      <c r="IL31" s="11"/>
      <c r="IM31" s="11"/>
      <c r="IN31" s="11"/>
      <c r="IO31" s="11"/>
      <c r="IP31" s="11"/>
      <c r="IQ31" s="11"/>
      <c r="IR31" s="11"/>
      <c r="IS31" s="11"/>
      <c r="IT31" s="11"/>
      <c r="IU31" s="11"/>
      <c r="IV31" s="11"/>
      <c r="IW31" s="11"/>
      <c r="IX31" s="11"/>
      <c r="IY31" s="11"/>
      <c r="IZ31" s="11"/>
      <c r="JA31" s="11"/>
      <c r="JB31" s="11"/>
      <c r="JC31" s="11"/>
      <c r="JD31" s="11"/>
      <c r="JE31" s="11"/>
      <c r="JF31" s="11"/>
      <c r="JG31" s="11"/>
      <c r="JH31" s="11"/>
      <c r="JI31" s="11"/>
      <c r="JJ31" s="11"/>
      <c r="JK31" s="11"/>
      <c r="JL31" s="11"/>
      <c r="JM31" s="11"/>
      <c r="JN31" s="11"/>
      <c r="JO31" s="11"/>
      <c r="JP31" s="11"/>
      <c r="JQ31" s="11"/>
      <c r="JR31" s="11"/>
    </row>
    <row r="32" spans="1:278" ht="19" thickBot="1" x14ac:dyDescent="0.25">
      <c r="N32" s="15"/>
      <c r="O32" s="17"/>
      <c r="P32" s="34"/>
      <c r="Q32" s="11"/>
      <c r="R32" s="11"/>
      <c r="S32" s="11"/>
      <c r="T32" s="11"/>
      <c r="U32" s="77" t="s">
        <v>27</v>
      </c>
      <c r="V32" s="77" t="s">
        <v>28</v>
      </c>
      <c r="W32" s="77" t="s">
        <v>29</v>
      </c>
      <c r="X32" s="434" t="s">
        <v>30</v>
      </c>
      <c r="Y32" s="77"/>
      <c r="Z32" s="11"/>
      <c r="AA32" s="400"/>
      <c r="HH32" s="11"/>
      <c r="HI32" s="11"/>
      <c r="HJ32" s="11"/>
      <c r="HK32" s="11"/>
      <c r="HL32" s="11"/>
      <c r="HM32" s="11"/>
      <c r="HN32" s="11"/>
      <c r="HO32" s="11"/>
      <c r="HP32" s="11"/>
      <c r="HQ32" s="11"/>
      <c r="HR32" s="11"/>
      <c r="HS32" s="11"/>
      <c r="HT32" s="11"/>
      <c r="HU32" s="11"/>
      <c r="HV32" s="11"/>
      <c r="HW32" s="11"/>
      <c r="HX32" s="11"/>
      <c r="HY32" s="11"/>
      <c r="HZ32" s="11"/>
      <c r="IA32" s="11"/>
      <c r="IB32" s="11"/>
      <c r="IC32" s="11"/>
      <c r="ID32" s="11"/>
      <c r="IE32" s="11"/>
      <c r="IF32" s="11"/>
      <c r="IG32" s="11"/>
      <c r="IH32" s="11"/>
      <c r="II32" s="11"/>
      <c r="IJ32" s="11"/>
      <c r="IK32" s="11"/>
      <c r="IL32" s="11"/>
      <c r="IM32" s="11"/>
      <c r="IN32" s="11"/>
      <c r="IO32" s="11"/>
      <c r="IP32" s="11"/>
      <c r="IQ32" s="11"/>
      <c r="IR32" s="11"/>
      <c r="IS32" s="11"/>
      <c r="IT32" s="11"/>
      <c r="IU32" s="11"/>
      <c r="IV32" s="11"/>
      <c r="IW32" s="11"/>
      <c r="IX32" s="11"/>
      <c r="IY32" s="11"/>
      <c r="IZ32" s="11"/>
      <c r="JA32" s="11"/>
      <c r="JB32" s="11"/>
      <c r="JC32" s="11"/>
      <c r="JD32" s="11"/>
      <c r="JE32" s="11"/>
      <c r="JF32" s="11"/>
      <c r="JG32" s="11"/>
      <c r="JH32" s="11"/>
      <c r="JI32" s="11"/>
      <c r="JJ32" s="11"/>
      <c r="JK32" s="11"/>
      <c r="JL32" s="11"/>
      <c r="JM32" s="11"/>
      <c r="JN32" s="11"/>
      <c r="JO32" s="11"/>
      <c r="JP32" s="11"/>
      <c r="JQ32" s="11"/>
      <c r="JR32" s="11"/>
    </row>
    <row r="33" spans="1:278" ht="20" thickBot="1" x14ac:dyDescent="0.25">
      <c r="N33" s="15"/>
      <c r="O33" s="19" t="s">
        <v>34</v>
      </c>
      <c r="P33" s="41">
        <f>IF(P3=TRUE,0.25,1)</f>
        <v>1</v>
      </c>
      <c r="Q33" s="11"/>
      <c r="R33" s="11"/>
      <c r="S33" s="11"/>
      <c r="T33" s="11"/>
      <c r="U33" s="201">
        <v>0</v>
      </c>
      <c r="V33" s="201">
        <v>15</v>
      </c>
      <c r="W33" s="201">
        <v>15</v>
      </c>
      <c r="X33" s="201">
        <v>15</v>
      </c>
      <c r="Y33" s="201"/>
      <c r="Z33" s="11"/>
      <c r="AA33" s="400"/>
      <c r="HH33" s="11"/>
      <c r="HI33" s="11"/>
      <c r="HJ33" s="11"/>
      <c r="HK33" s="11"/>
      <c r="HL33" s="11"/>
      <c r="HM33" s="11"/>
      <c r="HN33" s="11"/>
      <c r="HO33" s="11"/>
      <c r="HP33" s="11"/>
      <c r="HQ33" s="11"/>
      <c r="HR33" s="11"/>
      <c r="HS33" s="11"/>
      <c r="HT33" s="11"/>
      <c r="HU33" s="11"/>
      <c r="HV33" s="11"/>
      <c r="HW33" s="11"/>
      <c r="HX33" s="11"/>
      <c r="HY33" s="11"/>
      <c r="HZ33" s="11"/>
      <c r="IA33" s="11"/>
      <c r="IB33" s="11"/>
      <c r="IC33" s="11"/>
      <c r="ID33" s="11"/>
      <c r="IE33" s="11"/>
      <c r="IF33" s="11"/>
      <c r="IG33" s="11"/>
      <c r="IH33" s="11"/>
      <c r="II33" s="11"/>
      <c r="IJ33" s="11"/>
      <c r="IK33" s="11"/>
      <c r="IL33" s="11"/>
      <c r="IM33" s="11"/>
      <c r="IN33" s="11"/>
      <c r="IO33" s="11"/>
      <c r="IP33" s="11"/>
      <c r="IQ33" s="11"/>
      <c r="IR33" s="11"/>
      <c r="IS33" s="11"/>
      <c r="IT33" s="11"/>
      <c r="IU33" s="11"/>
      <c r="IV33" s="11"/>
      <c r="IW33" s="11"/>
      <c r="IX33" s="11"/>
      <c r="IY33" s="11"/>
      <c r="IZ33" s="11"/>
      <c r="JA33" s="11"/>
      <c r="JB33" s="11"/>
      <c r="JC33" s="11"/>
      <c r="JD33" s="11"/>
      <c r="JE33" s="11"/>
      <c r="JF33" s="11"/>
      <c r="JG33" s="11"/>
      <c r="JH33" s="11"/>
      <c r="JI33" s="11"/>
      <c r="JJ33" s="11"/>
      <c r="JK33" s="11"/>
      <c r="JL33" s="11"/>
      <c r="JM33" s="11"/>
      <c r="JN33" s="11"/>
      <c r="JO33" s="11"/>
      <c r="JP33" s="11"/>
      <c r="JQ33" s="11"/>
      <c r="JR33" s="11"/>
    </row>
    <row r="34" spans="1:278" x14ac:dyDescent="0.2">
      <c r="N34" s="15"/>
      <c r="O34" s="11"/>
      <c r="P34" s="11"/>
      <c r="Q34" s="11"/>
      <c r="R34" s="11"/>
      <c r="S34" s="11"/>
      <c r="T34" s="11"/>
      <c r="U34" s="11"/>
      <c r="V34" s="11"/>
      <c r="W34" s="11"/>
      <c r="X34" s="11"/>
      <c r="Y34" s="11"/>
      <c r="Z34" s="11"/>
      <c r="AA34" s="400"/>
      <c r="HH34" s="11"/>
      <c r="HI34" s="11"/>
      <c r="HJ34" s="11"/>
      <c r="HK34" s="11"/>
      <c r="HL34" s="11"/>
      <c r="HM34" s="11"/>
      <c r="HN34" s="11"/>
      <c r="HO34" s="11"/>
      <c r="HP34" s="11"/>
      <c r="HQ34" s="11"/>
      <c r="HR34" s="11"/>
      <c r="HS34" s="11"/>
      <c r="HT34" s="11"/>
      <c r="HU34" s="11"/>
      <c r="HV34" s="11"/>
      <c r="HW34" s="11"/>
      <c r="HX34" s="11"/>
      <c r="HY34" s="11"/>
      <c r="HZ34" s="11"/>
      <c r="IA34" s="11"/>
      <c r="IB34" s="11"/>
      <c r="IC34" s="11"/>
      <c r="ID34" s="11"/>
      <c r="IE34" s="11"/>
      <c r="IF34" s="11"/>
      <c r="IG34" s="11"/>
      <c r="IH34" s="11"/>
      <c r="II34" s="11"/>
      <c r="IJ34" s="11"/>
      <c r="IK34" s="11"/>
      <c r="IL34" s="11"/>
      <c r="IM34" s="11"/>
      <c r="IN34" s="11"/>
      <c r="IO34" s="11"/>
      <c r="IP34" s="11"/>
      <c r="IQ34" s="11"/>
      <c r="IR34" s="11"/>
      <c r="IS34" s="11"/>
      <c r="IT34" s="11"/>
      <c r="IU34" s="11"/>
      <c r="IV34" s="11"/>
      <c r="IW34" s="11"/>
      <c r="IX34" s="11"/>
      <c r="IY34" s="11"/>
      <c r="IZ34" s="11"/>
      <c r="JA34" s="11"/>
      <c r="JB34" s="11"/>
      <c r="JC34" s="11"/>
      <c r="JD34" s="11"/>
      <c r="JE34" s="11"/>
      <c r="JF34" s="11"/>
      <c r="JG34" s="11"/>
      <c r="JH34" s="11"/>
      <c r="JI34" s="11"/>
      <c r="JJ34" s="11"/>
      <c r="JK34" s="11"/>
      <c r="JL34" s="11"/>
      <c r="JM34" s="11"/>
      <c r="JN34" s="11"/>
      <c r="JO34" s="11"/>
      <c r="JP34" s="11"/>
      <c r="JQ34" s="11"/>
      <c r="JR34" s="11"/>
    </row>
    <row r="35" spans="1:278" x14ac:dyDescent="0.2">
      <c r="N35" s="15"/>
      <c r="O35" s="11"/>
      <c r="P35" s="11"/>
      <c r="Q35" s="11"/>
      <c r="R35" s="11"/>
      <c r="S35" s="11"/>
      <c r="T35" s="11"/>
      <c r="U35" s="439" t="s">
        <v>35</v>
      </c>
      <c r="V35" s="439"/>
      <c r="W35" s="439"/>
      <c r="X35" s="439"/>
      <c r="Y35" s="439"/>
      <c r="Z35" s="11"/>
      <c r="AA35" s="400"/>
      <c r="HH35" s="11"/>
      <c r="HI35" s="11"/>
      <c r="HJ35" s="11"/>
      <c r="HK35" s="11"/>
      <c r="HL35" s="11"/>
      <c r="HM35" s="11"/>
      <c r="HN35" s="11"/>
      <c r="HO35" s="11"/>
      <c r="HP35" s="11"/>
      <c r="HQ35" s="11"/>
      <c r="HR35" s="11"/>
      <c r="HS35" s="11"/>
      <c r="HT35" s="11"/>
      <c r="HU35" s="11"/>
      <c r="HV35" s="11"/>
      <c r="HW35" s="11"/>
      <c r="HX35" s="11"/>
      <c r="HY35" s="11"/>
      <c r="HZ35" s="11"/>
      <c r="IA35" s="11"/>
      <c r="IB35" s="11"/>
      <c r="IC35" s="11"/>
      <c r="ID35" s="11"/>
      <c r="IE35" s="11"/>
      <c r="IF35" s="11"/>
      <c r="IG35" s="11"/>
      <c r="IH35" s="11"/>
      <c r="II35" s="11"/>
      <c r="IJ35" s="11"/>
      <c r="IK35" s="11"/>
      <c r="IL35" s="11"/>
      <c r="IM35" s="11"/>
      <c r="IN35" s="11"/>
      <c r="IO35" s="11"/>
      <c r="IP35" s="11"/>
      <c r="IQ35" s="11"/>
      <c r="IR35" s="11"/>
      <c r="IS35" s="11"/>
      <c r="IT35" s="11"/>
      <c r="IU35" s="11"/>
      <c r="IV35" s="11"/>
      <c r="IW35" s="11"/>
      <c r="IX35" s="11"/>
      <c r="IY35" s="11"/>
      <c r="IZ35" s="11"/>
      <c r="JA35" s="11"/>
      <c r="JB35" s="11"/>
      <c r="JC35" s="11"/>
      <c r="JD35" s="11"/>
      <c r="JE35" s="11"/>
      <c r="JF35" s="11"/>
      <c r="JG35" s="11"/>
      <c r="JH35" s="11"/>
      <c r="JI35" s="11"/>
      <c r="JJ35" s="11"/>
      <c r="JK35" s="11"/>
      <c r="JL35" s="11"/>
      <c r="JM35" s="11"/>
      <c r="JN35" s="11"/>
      <c r="JO35" s="11"/>
      <c r="JP35" s="11"/>
      <c r="JQ35" s="11"/>
      <c r="JR35" s="11"/>
    </row>
    <row r="36" spans="1:278" ht="19" thickBot="1" x14ac:dyDescent="0.25">
      <c r="N36" s="15"/>
      <c r="O36" s="17" t="s">
        <v>36</v>
      </c>
      <c r="P36" s="11"/>
      <c r="Q36" s="11"/>
      <c r="R36" s="11"/>
      <c r="S36" s="11"/>
      <c r="T36" s="11"/>
      <c r="U36" s="77" t="s">
        <v>27</v>
      </c>
      <c r="V36" s="77" t="s">
        <v>28</v>
      </c>
      <c r="W36" s="77" t="s">
        <v>29</v>
      </c>
      <c r="X36" s="434" t="s">
        <v>30</v>
      </c>
      <c r="Y36" s="77"/>
      <c r="Z36" s="11"/>
      <c r="AA36" s="400"/>
      <c r="HH36" s="11"/>
      <c r="HI36" s="11"/>
      <c r="HJ36" s="11"/>
      <c r="HK36" s="11"/>
      <c r="HL36" s="11"/>
      <c r="HM36" s="11"/>
      <c r="HN36" s="11"/>
      <c r="HO36" s="11"/>
      <c r="HP36" s="11"/>
      <c r="HQ36" s="11"/>
      <c r="HR36" s="11"/>
      <c r="HS36" s="11"/>
      <c r="HT36" s="11"/>
      <c r="HU36" s="11"/>
      <c r="HV36" s="11"/>
      <c r="HW36" s="11"/>
      <c r="HX36" s="11"/>
      <c r="HY36" s="11"/>
      <c r="HZ36" s="11"/>
      <c r="IA36" s="11"/>
      <c r="IB36" s="11"/>
      <c r="IC36" s="11"/>
      <c r="ID36" s="11"/>
      <c r="IE36" s="11"/>
      <c r="IF36" s="11"/>
      <c r="IG36" s="11"/>
      <c r="IH36" s="11"/>
      <c r="II36" s="11"/>
      <c r="IJ36" s="11"/>
      <c r="IK36" s="11"/>
      <c r="IL36" s="11"/>
      <c r="IM36" s="11"/>
      <c r="IN36" s="11"/>
      <c r="IO36" s="11"/>
      <c r="IP36" s="11"/>
      <c r="IQ36" s="11"/>
      <c r="IR36" s="11"/>
      <c r="IS36" s="11"/>
      <c r="IT36" s="11"/>
      <c r="IU36" s="11"/>
      <c r="IV36" s="11"/>
      <c r="IW36" s="11"/>
      <c r="IX36" s="11"/>
      <c r="IY36" s="11"/>
      <c r="IZ36" s="11"/>
      <c r="JA36" s="11"/>
      <c r="JB36" s="11"/>
      <c r="JC36" s="11"/>
      <c r="JD36" s="11"/>
      <c r="JE36" s="11"/>
      <c r="JF36" s="11"/>
      <c r="JG36" s="11"/>
      <c r="JH36" s="11"/>
      <c r="JI36" s="11"/>
      <c r="JJ36" s="11"/>
      <c r="JK36" s="11"/>
      <c r="JL36" s="11"/>
      <c r="JM36" s="11"/>
      <c r="JN36" s="11"/>
      <c r="JO36" s="11"/>
      <c r="JP36" s="11"/>
      <c r="JQ36" s="11"/>
      <c r="JR36" s="11"/>
    </row>
    <row r="37" spans="1:278" ht="19" thickBot="1" x14ac:dyDescent="0.25">
      <c r="N37" s="15"/>
      <c r="O37" s="11"/>
      <c r="P37" s="11"/>
      <c r="Q37" s="11"/>
      <c r="R37" s="11"/>
      <c r="S37" s="11"/>
      <c r="T37" s="11"/>
      <c r="U37" s="201">
        <v>0</v>
      </c>
      <c r="V37" s="201">
        <v>15</v>
      </c>
      <c r="W37" s="201">
        <v>15</v>
      </c>
      <c r="X37" s="201">
        <v>15</v>
      </c>
      <c r="Y37" s="201"/>
      <c r="Z37" s="11"/>
      <c r="AA37" s="400"/>
      <c r="HH37" s="11"/>
      <c r="HI37" s="11"/>
      <c r="HJ37" s="11"/>
      <c r="HK37" s="11"/>
      <c r="HL37" s="11"/>
      <c r="HM37" s="11"/>
      <c r="HN37" s="11"/>
      <c r="HO37" s="11"/>
      <c r="HP37" s="11"/>
      <c r="HQ37" s="11"/>
      <c r="HR37" s="11"/>
      <c r="HS37" s="11"/>
      <c r="HT37" s="11"/>
      <c r="HU37" s="11"/>
      <c r="HV37" s="11"/>
      <c r="HW37" s="11"/>
      <c r="HX37" s="11"/>
      <c r="HY37" s="11"/>
      <c r="HZ37" s="11"/>
      <c r="IA37" s="11"/>
      <c r="IB37" s="11"/>
      <c r="IC37" s="11"/>
      <c r="ID37" s="11"/>
      <c r="IE37" s="11"/>
      <c r="IF37" s="11"/>
      <c r="IG37" s="11"/>
      <c r="IH37" s="11"/>
      <c r="II37" s="11"/>
      <c r="IJ37" s="11"/>
      <c r="IK37" s="11"/>
      <c r="IL37" s="11"/>
      <c r="IM37" s="11"/>
      <c r="IN37" s="11"/>
      <c r="IO37" s="11"/>
      <c r="IP37" s="11"/>
      <c r="IQ37" s="11"/>
      <c r="IR37" s="11"/>
      <c r="IS37" s="11"/>
      <c r="IT37" s="11"/>
      <c r="IU37" s="11"/>
      <c r="IV37" s="11"/>
      <c r="IW37" s="11"/>
      <c r="IX37" s="11"/>
      <c r="IY37" s="11"/>
      <c r="IZ37" s="11"/>
      <c r="JA37" s="11"/>
      <c r="JB37" s="11"/>
      <c r="JC37" s="11"/>
      <c r="JD37" s="11"/>
      <c r="JE37" s="11"/>
      <c r="JF37" s="11"/>
      <c r="JG37" s="11"/>
      <c r="JH37" s="11"/>
      <c r="JI37" s="11"/>
      <c r="JJ37" s="11"/>
      <c r="JK37" s="11"/>
      <c r="JL37" s="11"/>
      <c r="JM37" s="11"/>
      <c r="JN37" s="11"/>
      <c r="JO37" s="11"/>
      <c r="JP37" s="11"/>
      <c r="JQ37" s="11"/>
      <c r="JR37" s="11"/>
    </row>
    <row r="38" spans="1:278" x14ac:dyDescent="0.2">
      <c r="A38" s="458" t="s">
        <v>37</v>
      </c>
      <c r="B38" s="458"/>
      <c r="C38" s="449" t="s">
        <v>38</v>
      </c>
      <c r="D38" s="449"/>
      <c r="E38" s="449"/>
      <c r="F38" s="449"/>
      <c r="G38" s="449"/>
      <c r="H38" s="449"/>
      <c r="I38" s="449"/>
      <c r="J38" s="449"/>
      <c r="K38" s="449"/>
      <c r="L38" s="449"/>
      <c r="M38" s="450"/>
      <c r="N38" s="11"/>
      <c r="O38" s="451" t="s">
        <v>39</v>
      </c>
      <c r="P38" s="451"/>
      <c r="Q38" s="451"/>
      <c r="R38" s="451"/>
      <c r="S38" s="451"/>
      <c r="T38" s="39"/>
      <c r="U38" s="11"/>
      <c r="V38" s="11"/>
      <c r="W38" s="11"/>
      <c r="X38" s="11"/>
      <c r="Y38" s="11"/>
      <c r="Z38" s="11"/>
      <c r="AA38" s="400"/>
      <c r="HH38" s="11"/>
      <c r="HI38" s="11"/>
      <c r="HJ38" s="11"/>
      <c r="HK38" s="11"/>
      <c r="HL38" s="11"/>
      <c r="HM38" s="11"/>
      <c r="HN38" s="11"/>
      <c r="HO38" s="11"/>
      <c r="HP38" s="11"/>
      <c r="HQ38" s="11"/>
      <c r="HR38" s="11"/>
      <c r="HS38" s="11"/>
      <c r="HT38" s="11"/>
      <c r="HU38" s="11"/>
      <c r="HV38" s="11"/>
      <c r="HW38" s="11"/>
      <c r="HX38" s="11"/>
      <c r="HY38" s="11"/>
      <c r="HZ38" s="11"/>
      <c r="IA38" s="11"/>
      <c r="IB38" s="11"/>
      <c r="IC38" s="11"/>
      <c r="ID38" s="11"/>
      <c r="IE38" s="11"/>
      <c r="IF38" s="11"/>
      <c r="IG38" s="11"/>
      <c r="IH38" s="11"/>
      <c r="II38" s="11"/>
      <c r="IJ38" s="11"/>
      <c r="IK38" s="11"/>
      <c r="IL38" s="11"/>
      <c r="IM38" s="11"/>
      <c r="IN38" s="11"/>
      <c r="IO38" s="11"/>
      <c r="IP38" s="11"/>
      <c r="IQ38" s="11"/>
      <c r="IR38" s="11"/>
      <c r="IS38" s="11"/>
      <c r="IT38" s="11"/>
      <c r="IU38" s="11"/>
      <c r="IV38" s="11"/>
      <c r="IW38" s="11"/>
      <c r="IX38" s="11"/>
      <c r="IY38" s="11"/>
      <c r="IZ38" s="11"/>
      <c r="JA38" s="11"/>
      <c r="JB38" s="11"/>
      <c r="JC38" s="11"/>
      <c r="JD38" s="11"/>
      <c r="JE38" s="11"/>
      <c r="JF38" s="11"/>
      <c r="JG38" s="11"/>
      <c r="JH38" s="11"/>
      <c r="JI38" s="11"/>
      <c r="JJ38" s="11"/>
      <c r="JK38" s="11"/>
      <c r="JL38" s="11"/>
      <c r="JM38" s="11"/>
      <c r="JN38" s="11"/>
      <c r="JO38" s="11"/>
      <c r="JP38" s="11"/>
      <c r="JQ38" s="11"/>
      <c r="JR38" s="11"/>
    </row>
    <row r="39" spans="1:278" x14ac:dyDescent="0.2">
      <c r="N39" s="15"/>
      <c r="O39" s="306" t="s">
        <v>27</v>
      </c>
      <c r="P39" s="306" t="s">
        <v>28</v>
      </c>
      <c r="Q39" s="306" t="s">
        <v>29</v>
      </c>
      <c r="R39" s="306" t="s">
        <v>30</v>
      </c>
      <c r="S39" s="306"/>
      <c r="T39" s="37"/>
      <c r="U39" s="439" t="s">
        <v>40</v>
      </c>
      <c r="V39" s="439"/>
      <c r="W39" s="439"/>
      <c r="X39" s="439"/>
      <c r="Y39" s="439"/>
      <c r="Z39" s="11"/>
      <c r="AA39" s="400"/>
      <c r="HH39" s="11"/>
      <c r="HI39" s="11"/>
      <c r="HJ39" s="11"/>
      <c r="HK39" s="11"/>
      <c r="HL39" s="11"/>
      <c r="HM39" s="11"/>
      <c r="HN39" s="11"/>
      <c r="HO39" s="11"/>
      <c r="HP39" s="11"/>
      <c r="HQ39" s="11"/>
      <c r="HR39" s="11"/>
      <c r="HS39" s="11"/>
      <c r="HT39" s="11"/>
      <c r="HU39" s="11"/>
      <c r="HV39" s="11"/>
      <c r="HW39" s="11"/>
      <c r="HX39" s="11"/>
      <c r="HY39" s="11"/>
      <c r="HZ39" s="11"/>
      <c r="IA39" s="11"/>
      <c r="IB39" s="11"/>
      <c r="IC39" s="11"/>
      <c r="ID39" s="11"/>
      <c r="IE39" s="11"/>
      <c r="IF39" s="11"/>
      <c r="IG39" s="11"/>
      <c r="IH39" s="11"/>
      <c r="II39" s="11"/>
      <c r="IJ39" s="11"/>
      <c r="IK39" s="11"/>
      <c r="IL39" s="11"/>
      <c r="IM39" s="11"/>
      <c r="IN39" s="11"/>
      <c r="IO39" s="11"/>
      <c r="IP39" s="11"/>
      <c r="IQ39" s="11"/>
      <c r="IR39" s="11"/>
      <c r="IS39" s="11"/>
      <c r="IT39" s="11"/>
      <c r="IU39" s="11"/>
      <c r="IV39" s="11"/>
      <c r="IW39" s="11"/>
      <c r="IX39" s="11"/>
      <c r="IY39" s="11"/>
      <c r="IZ39" s="11"/>
      <c r="JA39" s="11"/>
      <c r="JB39" s="11"/>
      <c r="JC39" s="11"/>
      <c r="JD39" s="11"/>
      <c r="JE39" s="11"/>
      <c r="JF39" s="11"/>
      <c r="JG39" s="11"/>
      <c r="JH39" s="11"/>
      <c r="JI39" s="11"/>
      <c r="JJ39" s="11"/>
      <c r="JK39" s="11"/>
      <c r="JL39" s="11"/>
      <c r="JM39" s="11"/>
      <c r="JN39" s="11"/>
      <c r="JO39" s="11"/>
      <c r="JP39" s="11"/>
      <c r="JQ39" s="11"/>
      <c r="JR39" s="11"/>
    </row>
    <row r="40" spans="1:278" ht="19" thickBot="1" x14ac:dyDescent="0.25">
      <c r="A40" s="458" t="s">
        <v>41</v>
      </c>
      <c r="B40" s="458"/>
      <c r="C40" s="9">
        <v>2</v>
      </c>
      <c r="E40" s="461" t="s">
        <v>42</v>
      </c>
      <c r="F40" s="462"/>
      <c r="H40" s="461" t="s">
        <v>43</v>
      </c>
      <c r="I40" s="467"/>
      <c r="J40" s="462"/>
      <c r="N40" s="15"/>
      <c r="O40" s="307">
        <f>IF($T$21=1,(O25/100),IF($T$21=2,(U25/100),IF($T$21=3,(U29/100),IF($T$21=4,(U33/100),IF($T$21=5,(U37/100),IF($T$21=6,(U41/100),IF($T$21=8,(U45/100),0)))))))</f>
        <v>0</v>
      </c>
      <c r="P40" s="307">
        <f>IF($T$21=1,(P25/100),IF($T$21=2,(V25/100),IF($T$21=3,(V29/100),IF($T$21=4,(V33/100),IF($T$21=5,(V37/100),IF($T$21=6,(V41/100),IF($T$21=8,(V45/100),0)))))))</f>
        <v>0</v>
      </c>
      <c r="Q40" s="307">
        <f>IF($T$21=1,(Q25/100),IF($T$21=2,(W25/100),IF($T$21=3,(W29/100),IF($T$21=4,(W33/100),IF($T$21=5,(W37/100),IF($T$21=6,(W41/100),IF($T$21=8,(W45/100),0)))))))</f>
        <v>0</v>
      </c>
      <c r="R40" s="307">
        <f>IF($T$21=1,(R25/100),IF($T$21=2,(X25/100),IF($T$21=3,(X29/100),IF($T$21=4,(X33/100),IF($T$21=5,(X37/100),IF($T$21=6,(X41/100),IF($T$21=8,(X45/100),0)))))))</f>
        <v>0</v>
      </c>
      <c r="S40" s="307"/>
      <c r="T40" s="40"/>
      <c r="U40" s="77" t="s">
        <v>27</v>
      </c>
      <c r="V40" s="77" t="s">
        <v>28</v>
      </c>
      <c r="W40" s="77" t="s">
        <v>29</v>
      </c>
      <c r="X40" s="434" t="s">
        <v>30</v>
      </c>
      <c r="Y40" s="77"/>
      <c r="Z40" s="11"/>
      <c r="AA40" s="400"/>
      <c r="HH40" s="11"/>
      <c r="HI40" s="11"/>
      <c r="HJ40" s="11"/>
      <c r="HK40" s="11"/>
      <c r="HL40" s="11"/>
      <c r="HM40" s="11"/>
      <c r="HN40" s="11"/>
      <c r="HO40" s="11"/>
      <c r="HP40" s="11"/>
      <c r="HQ40" s="11"/>
      <c r="HR40" s="11"/>
      <c r="HS40" s="11"/>
      <c r="HT40" s="11"/>
      <c r="HU40" s="11"/>
      <c r="HV40" s="11"/>
      <c r="HW40" s="11"/>
      <c r="HX40" s="11"/>
      <c r="HY40" s="11"/>
      <c r="HZ40" s="11"/>
      <c r="IA40" s="11"/>
      <c r="IB40" s="11"/>
      <c r="IC40" s="11"/>
      <c r="ID40" s="11"/>
      <c r="IE40" s="11"/>
      <c r="IF40" s="11"/>
      <c r="IG40" s="11"/>
      <c r="IH40" s="11"/>
      <c r="II40" s="11"/>
      <c r="IJ40" s="11"/>
      <c r="IK40" s="11"/>
      <c r="IL40" s="11"/>
      <c r="IM40" s="11"/>
      <c r="IN40" s="11"/>
      <c r="IO40" s="11"/>
      <c r="IP40" s="11"/>
      <c r="IQ40" s="11"/>
      <c r="IR40" s="11"/>
      <c r="IS40" s="11"/>
      <c r="IT40" s="11"/>
      <c r="IU40" s="11"/>
      <c r="IV40" s="11"/>
      <c r="IW40" s="11"/>
      <c r="IX40" s="11"/>
      <c r="IY40" s="11"/>
      <c r="IZ40" s="11"/>
      <c r="JA40" s="11"/>
      <c r="JB40" s="11"/>
      <c r="JC40" s="11"/>
      <c r="JD40" s="11"/>
      <c r="JE40" s="11"/>
      <c r="JF40" s="11"/>
      <c r="JG40" s="11"/>
      <c r="JH40" s="11"/>
      <c r="JI40" s="11"/>
      <c r="JJ40" s="11"/>
      <c r="JK40" s="11"/>
      <c r="JL40" s="11"/>
      <c r="JM40" s="11"/>
      <c r="JN40" s="11"/>
      <c r="JO40" s="11"/>
      <c r="JP40" s="11"/>
      <c r="JQ40" s="11"/>
      <c r="JR40" s="11"/>
    </row>
    <row r="41" spans="1:278" ht="19" thickBot="1" x14ac:dyDescent="0.25">
      <c r="E41" s="463"/>
      <c r="F41" s="464"/>
      <c r="H41" s="463"/>
      <c r="I41" s="468"/>
      <c r="J41" s="464"/>
      <c r="N41" s="15"/>
      <c r="O41" s="11"/>
      <c r="P41" s="11"/>
      <c r="Q41" s="11"/>
      <c r="R41" s="11"/>
      <c r="S41" s="11"/>
      <c r="T41" s="11"/>
      <c r="U41" s="201">
        <v>0</v>
      </c>
      <c r="V41" s="201">
        <v>0</v>
      </c>
      <c r="W41" s="201">
        <v>40.5</v>
      </c>
      <c r="X41" s="415">
        <v>27.75</v>
      </c>
      <c r="Y41" s="201"/>
      <c r="Z41" s="11"/>
      <c r="AA41" s="400"/>
      <c r="HH41" s="11"/>
      <c r="HI41" s="11"/>
      <c r="HJ41" s="11"/>
      <c r="HK41" s="11"/>
      <c r="HL41" s="11"/>
      <c r="HM41" s="11"/>
      <c r="HN41" s="11"/>
      <c r="HO41" s="11"/>
      <c r="HP41" s="11"/>
      <c r="HQ41" s="11"/>
      <c r="HR41" s="11"/>
      <c r="HS41" s="11"/>
      <c r="HT41" s="11"/>
      <c r="HU41" s="11"/>
      <c r="HV41" s="11"/>
      <c r="HW41" s="11"/>
      <c r="HX41" s="11"/>
      <c r="HY41" s="11"/>
      <c r="HZ41" s="11"/>
      <c r="IA41" s="11"/>
      <c r="IB41" s="11"/>
      <c r="IC41" s="11"/>
      <c r="ID41" s="11"/>
      <c r="IE41" s="11"/>
      <c r="IF41" s="11"/>
      <c r="IG41" s="11"/>
      <c r="IH41" s="11"/>
      <c r="II41" s="11"/>
      <c r="IJ41" s="11"/>
      <c r="IK41" s="11"/>
      <c r="IL41" s="11"/>
      <c r="IM41" s="11"/>
      <c r="IN41" s="11"/>
      <c r="IO41" s="11"/>
      <c r="IP41" s="11"/>
      <c r="IQ41" s="11"/>
      <c r="IR41" s="11"/>
      <c r="IS41" s="11"/>
      <c r="IT41" s="11"/>
      <c r="IU41" s="11"/>
      <c r="IV41" s="11"/>
      <c r="IW41" s="11"/>
      <c r="IX41" s="11"/>
      <c r="IY41" s="11"/>
      <c r="IZ41" s="11"/>
      <c r="JA41" s="11"/>
      <c r="JB41" s="11"/>
      <c r="JC41" s="11"/>
      <c r="JD41" s="11"/>
      <c r="JE41" s="11"/>
      <c r="JF41" s="11"/>
      <c r="JG41" s="11"/>
      <c r="JH41" s="11"/>
      <c r="JI41" s="11"/>
      <c r="JJ41" s="11"/>
      <c r="JK41" s="11"/>
      <c r="JL41" s="11"/>
      <c r="JM41" s="11"/>
      <c r="JN41" s="11"/>
      <c r="JO41" s="11"/>
      <c r="JP41" s="11"/>
      <c r="JQ41" s="11"/>
      <c r="JR41" s="11"/>
    </row>
    <row r="42" spans="1:278" x14ac:dyDescent="0.2">
      <c r="A42" s="458" t="s">
        <v>44</v>
      </c>
      <c r="B42" s="458"/>
      <c r="C42" s="9">
        <v>4</v>
      </c>
      <c r="E42" s="463"/>
      <c r="F42" s="464"/>
      <c r="H42" s="463"/>
      <c r="I42" s="468"/>
      <c r="J42" s="464"/>
      <c r="N42" s="15"/>
      <c r="O42" s="11"/>
      <c r="P42" s="11"/>
      <c r="Q42" s="11"/>
      <c r="R42" s="11"/>
      <c r="S42" s="11"/>
      <c r="T42" s="11"/>
      <c r="U42" s="11"/>
      <c r="V42" s="11"/>
      <c r="W42" s="11"/>
      <c r="X42" s="11"/>
      <c r="Y42" s="11"/>
      <c r="Z42" s="11"/>
      <c r="AA42" s="400"/>
      <c r="HH42" s="11"/>
      <c r="HI42" s="11"/>
      <c r="HJ42" s="11"/>
      <c r="HK42" s="11"/>
      <c r="HL42" s="11"/>
      <c r="HM42" s="11"/>
      <c r="HN42" s="11"/>
      <c r="HO42" s="11"/>
      <c r="HP42" s="11"/>
      <c r="HQ42" s="11"/>
      <c r="HR42" s="11"/>
      <c r="HS42" s="11"/>
      <c r="HT42" s="11"/>
      <c r="HU42" s="11"/>
      <c r="HV42" s="11"/>
      <c r="HW42" s="11"/>
      <c r="HX42" s="11"/>
      <c r="HY42" s="11"/>
      <c r="HZ42" s="11"/>
      <c r="IA42" s="11"/>
      <c r="IB42" s="11"/>
      <c r="IC42" s="11"/>
      <c r="ID42" s="11"/>
      <c r="IE42" s="11"/>
      <c r="IF42" s="11"/>
      <c r="IG42" s="11"/>
      <c r="IH42" s="11"/>
      <c r="II42" s="11"/>
      <c r="IJ42" s="11"/>
      <c r="IK42" s="11"/>
      <c r="IL42" s="11"/>
      <c r="IM42" s="11"/>
      <c r="IN42" s="11"/>
      <c r="IO42" s="11"/>
      <c r="IP42" s="11"/>
      <c r="IQ42" s="11"/>
      <c r="IR42" s="11"/>
      <c r="IS42" s="11"/>
      <c r="IT42" s="11"/>
      <c r="IU42" s="11"/>
      <c r="IV42" s="11"/>
      <c r="IW42" s="11"/>
      <c r="IX42" s="11"/>
      <c r="IY42" s="11"/>
      <c r="IZ42" s="11"/>
      <c r="JA42" s="11"/>
      <c r="JB42" s="11"/>
      <c r="JC42" s="11"/>
      <c r="JD42" s="11"/>
      <c r="JE42" s="11"/>
      <c r="JF42" s="11"/>
      <c r="JG42" s="11"/>
      <c r="JH42" s="11"/>
      <c r="JI42" s="11"/>
      <c r="JJ42" s="11"/>
      <c r="JK42" s="11"/>
      <c r="JL42" s="11"/>
      <c r="JM42" s="11"/>
      <c r="JN42" s="11"/>
      <c r="JO42" s="11"/>
      <c r="JP42" s="11"/>
      <c r="JQ42" s="11"/>
      <c r="JR42" s="11"/>
    </row>
    <row r="43" spans="1:278" x14ac:dyDescent="0.2">
      <c r="E43" s="465">
        <v>1</v>
      </c>
      <c r="F43" s="466"/>
      <c r="H43" s="465">
        <v>1</v>
      </c>
      <c r="I43" s="469"/>
      <c r="J43" s="466"/>
      <c r="N43" s="15"/>
      <c r="O43" s="453" t="s">
        <v>45</v>
      </c>
      <c r="P43" s="453"/>
      <c r="Q43" s="453"/>
      <c r="R43" s="11"/>
      <c r="S43" s="11"/>
      <c r="T43" s="11"/>
      <c r="U43" s="439" t="s">
        <v>46</v>
      </c>
      <c r="V43" s="439"/>
      <c r="W43" s="439"/>
      <c r="X43" s="439"/>
      <c r="Y43" s="439"/>
      <c r="Z43" s="11"/>
      <c r="AA43" s="400"/>
      <c r="HH43" s="11"/>
      <c r="HI43" s="11"/>
      <c r="HJ43" s="11"/>
      <c r="HK43" s="11"/>
      <c r="HL43" s="11"/>
      <c r="HM43" s="11"/>
      <c r="HN43" s="11"/>
      <c r="HO43" s="11"/>
      <c r="HP43" s="11"/>
      <c r="HQ43" s="11"/>
      <c r="HR43" s="11"/>
      <c r="HS43" s="11"/>
      <c r="HT43" s="11"/>
      <c r="HU43" s="11"/>
      <c r="HV43" s="11"/>
      <c r="HW43" s="11"/>
      <c r="HX43" s="11"/>
      <c r="HY43" s="11"/>
      <c r="HZ43" s="11"/>
      <c r="IA43" s="11"/>
      <c r="IB43" s="11"/>
      <c r="IC43" s="11"/>
      <c r="ID43" s="11"/>
      <c r="IE43" s="11"/>
      <c r="IF43" s="11"/>
      <c r="IG43" s="11"/>
      <c r="IH43" s="11"/>
      <c r="II43" s="11"/>
      <c r="IJ43" s="11"/>
      <c r="IK43" s="11"/>
      <c r="IL43" s="11"/>
      <c r="IM43" s="11"/>
      <c r="IN43" s="11"/>
      <c r="IO43" s="11"/>
      <c r="IP43" s="11"/>
      <c r="IQ43" s="11"/>
      <c r="IR43" s="11"/>
      <c r="IS43" s="11"/>
      <c r="IT43" s="11"/>
      <c r="IU43" s="11"/>
      <c r="IV43" s="11"/>
      <c r="IW43" s="11"/>
      <c r="IX43" s="11"/>
      <c r="IY43" s="11"/>
      <c r="IZ43" s="11"/>
      <c r="JA43" s="11"/>
      <c r="JB43" s="11"/>
      <c r="JC43" s="11"/>
      <c r="JD43" s="11"/>
      <c r="JE43" s="11"/>
      <c r="JF43" s="11"/>
      <c r="JG43" s="11"/>
      <c r="JH43" s="11"/>
      <c r="JI43" s="11"/>
      <c r="JJ43" s="11"/>
      <c r="JK43" s="11"/>
      <c r="JL43" s="11"/>
      <c r="JM43" s="11"/>
      <c r="JN43" s="11"/>
      <c r="JO43" s="11"/>
      <c r="JP43" s="11"/>
      <c r="JQ43" s="11"/>
      <c r="JR43" s="11"/>
    </row>
    <row r="44" spans="1:278" ht="19" thickBot="1" x14ac:dyDescent="0.25">
      <c r="A44" s="458" t="s">
        <v>47</v>
      </c>
      <c r="B44" s="458"/>
      <c r="C44" s="9">
        <v>39</v>
      </c>
      <c r="N44" s="15"/>
      <c r="O44" s="11"/>
      <c r="P44" s="11"/>
      <c r="Q44" s="11"/>
      <c r="R44" s="11"/>
      <c r="S44" s="11"/>
      <c r="T44" s="11"/>
      <c r="U44" s="77" t="s">
        <v>27</v>
      </c>
      <c r="V44" s="77" t="s">
        <v>28</v>
      </c>
      <c r="W44" s="77" t="s">
        <v>29</v>
      </c>
      <c r="X44" s="434" t="s">
        <v>30</v>
      </c>
      <c r="Y44" s="77"/>
      <c r="Z44" s="11"/>
      <c r="AA44" s="400"/>
      <c r="HH44" s="11"/>
      <c r="HI44" s="11"/>
      <c r="HJ44" s="11"/>
      <c r="HK44" s="11"/>
      <c r="HL44" s="11"/>
      <c r="HM44" s="11"/>
      <c r="HN44" s="11"/>
      <c r="HO44" s="11"/>
      <c r="HP44" s="11"/>
      <c r="HQ44" s="11"/>
      <c r="HR44" s="11"/>
      <c r="HS44" s="11"/>
      <c r="HT44" s="11"/>
      <c r="HU44" s="11"/>
      <c r="HV44" s="11"/>
      <c r="HW44" s="11"/>
      <c r="HX44" s="11"/>
      <c r="HY44" s="11"/>
      <c r="HZ44" s="11"/>
      <c r="IA44" s="11"/>
      <c r="IB44" s="11"/>
      <c r="IC44" s="11"/>
      <c r="ID44" s="11"/>
      <c r="IE44" s="11"/>
      <c r="IF44" s="11"/>
      <c r="IG44" s="11"/>
      <c r="IH44" s="11"/>
      <c r="II44" s="11"/>
      <c r="IJ44" s="11"/>
      <c r="IK44" s="11"/>
      <c r="IL44" s="11"/>
      <c r="IM44" s="11"/>
      <c r="IN44" s="11"/>
      <c r="IO44" s="11"/>
      <c r="IP44" s="11"/>
      <c r="IQ44" s="11"/>
      <c r="IR44" s="11"/>
      <c r="IS44" s="11"/>
      <c r="IT44" s="11"/>
      <c r="IU44" s="11"/>
      <c r="IV44" s="11"/>
      <c r="IW44" s="11"/>
      <c r="IX44" s="11"/>
      <c r="IY44" s="11"/>
      <c r="IZ44" s="11"/>
      <c r="JA44" s="11"/>
      <c r="JB44" s="11"/>
      <c r="JC44" s="11"/>
      <c r="JD44" s="11"/>
      <c r="JE44" s="11"/>
      <c r="JF44" s="11"/>
      <c r="JG44" s="11"/>
      <c r="JH44" s="11"/>
      <c r="JI44" s="11"/>
      <c r="JJ44" s="11"/>
      <c r="JK44" s="11"/>
      <c r="JL44" s="11"/>
      <c r="JM44" s="11"/>
      <c r="JN44" s="11"/>
      <c r="JO44" s="11"/>
      <c r="JP44" s="11"/>
      <c r="JQ44" s="11"/>
      <c r="JR44" s="11"/>
    </row>
    <row r="45" spans="1:278" ht="19" thickBot="1" x14ac:dyDescent="0.25">
      <c r="L45" s="440"/>
      <c r="M45" s="441"/>
      <c r="N45" s="11"/>
      <c r="O45" s="11"/>
      <c r="P45" s="11"/>
      <c r="Q45" s="11"/>
      <c r="R45" s="11"/>
      <c r="S45" s="11"/>
      <c r="T45" s="11"/>
      <c r="U45" s="201">
        <v>0</v>
      </c>
      <c r="V45" s="201">
        <v>0</v>
      </c>
      <c r="W45" s="201">
        <v>0</v>
      </c>
      <c r="X45" s="201">
        <v>0</v>
      </c>
      <c r="Y45" s="201"/>
      <c r="Z45" s="11"/>
      <c r="AA45" s="400"/>
      <c r="HH45" s="11"/>
      <c r="HI45" s="11"/>
      <c r="HJ45" s="11"/>
      <c r="HK45" s="11"/>
      <c r="HL45" s="11"/>
      <c r="HM45" s="11"/>
      <c r="HN45" s="11"/>
      <c r="HO45" s="11"/>
      <c r="HP45" s="11"/>
      <c r="HQ45" s="11"/>
      <c r="HR45" s="11"/>
      <c r="HS45" s="11"/>
      <c r="HT45" s="11"/>
      <c r="HU45" s="11"/>
      <c r="HV45" s="11"/>
      <c r="HW45" s="11"/>
      <c r="HX45" s="11"/>
      <c r="HY45" s="11"/>
      <c r="HZ45" s="11"/>
      <c r="IA45" s="11"/>
      <c r="IB45" s="11"/>
      <c r="IC45" s="11"/>
      <c r="ID45" s="11"/>
      <c r="IE45" s="11"/>
      <c r="IF45" s="11"/>
      <c r="IG45" s="11"/>
      <c r="IH45" s="11"/>
      <c r="II45" s="11"/>
      <c r="IJ45" s="11"/>
      <c r="IK45" s="11"/>
      <c r="IL45" s="11"/>
      <c r="IM45" s="11"/>
      <c r="IN45" s="11"/>
      <c r="IO45" s="11"/>
      <c r="IP45" s="11"/>
      <c r="IQ45" s="11"/>
      <c r="IR45" s="11"/>
      <c r="IS45" s="11"/>
      <c r="IT45" s="11"/>
      <c r="IU45" s="11"/>
      <c r="IV45" s="11"/>
      <c r="IW45" s="11"/>
      <c r="IX45" s="11"/>
      <c r="IY45" s="11"/>
      <c r="IZ45" s="11"/>
      <c r="JA45" s="11"/>
      <c r="JB45" s="11"/>
      <c r="JC45" s="11"/>
      <c r="JD45" s="11"/>
      <c r="JE45" s="11"/>
      <c r="JF45" s="11"/>
      <c r="JG45" s="11"/>
      <c r="JH45" s="11"/>
      <c r="JI45" s="11"/>
      <c r="JJ45" s="11"/>
      <c r="JK45" s="11"/>
      <c r="JL45" s="11"/>
      <c r="JM45" s="11"/>
      <c r="JN45" s="11"/>
      <c r="JO45" s="11"/>
      <c r="JP45" s="11"/>
      <c r="JQ45" s="11"/>
      <c r="JR45" s="11"/>
    </row>
    <row r="46" spans="1:278" x14ac:dyDescent="0.2">
      <c r="A46" s="458" t="s">
        <v>48</v>
      </c>
      <c r="B46" s="458"/>
      <c r="C46" s="9">
        <v>36</v>
      </c>
      <c r="L46" s="442"/>
      <c r="M46" s="443"/>
      <c r="N46" s="11"/>
      <c r="O46" s="452" t="s">
        <v>49</v>
      </c>
      <c r="P46" s="452"/>
      <c r="Q46" s="452"/>
      <c r="R46" s="452"/>
      <c r="S46" s="452"/>
      <c r="T46" s="39"/>
      <c r="U46" s="11"/>
      <c r="V46" s="11"/>
      <c r="W46" s="11"/>
      <c r="X46" s="11"/>
      <c r="Y46" s="11"/>
      <c r="Z46" s="11"/>
      <c r="AA46" s="400"/>
      <c r="HH46" s="11"/>
      <c r="HI46" s="11"/>
      <c r="HJ46" s="11"/>
      <c r="HK46" s="11"/>
      <c r="HL46" s="11"/>
      <c r="HM46" s="11"/>
      <c r="HN46" s="11"/>
      <c r="HO46" s="11"/>
      <c r="HP46" s="11"/>
      <c r="HQ46" s="11"/>
      <c r="HR46" s="11"/>
      <c r="HS46" s="11"/>
      <c r="HT46" s="11"/>
      <c r="HU46" s="11"/>
      <c r="HV46" s="11"/>
      <c r="HW46" s="11"/>
      <c r="HX46" s="11"/>
      <c r="HY46" s="11"/>
      <c r="HZ46" s="11"/>
      <c r="IA46" s="11"/>
      <c r="IB46" s="11"/>
      <c r="IC46" s="11"/>
      <c r="ID46" s="11"/>
      <c r="IE46" s="11"/>
      <c r="IF46" s="11"/>
      <c r="IG46" s="11"/>
      <c r="IH46" s="11"/>
      <c r="II46" s="11"/>
      <c r="IJ46" s="11"/>
      <c r="IK46" s="11"/>
      <c r="IL46" s="11"/>
      <c r="IM46" s="11"/>
      <c r="IN46" s="11"/>
      <c r="IO46" s="11"/>
      <c r="IP46" s="11"/>
      <c r="IQ46" s="11"/>
      <c r="IR46" s="11"/>
      <c r="IS46" s="11"/>
      <c r="IT46" s="11"/>
      <c r="IU46" s="11"/>
      <c r="IV46" s="11"/>
      <c r="IW46" s="11"/>
      <c r="IX46" s="11"/>
      <c r="IY46" s="11"/>
      <c r="IZ46" s="11"/>
      <c r="JA46" s="11"/>
      <c r="JB46" s="11"/>
      <c r="JC46" s="11"/>
      <c r="JD46" s="11"/>
      <c r="JE46" s="11"/>
      <c r="JF46" s="11"/>
      <c r="JG46" s="11"/>
      <c r="JH46" s="11"/>
      <c r="JI46" s="11"/>
      <c r="JJ46" s="11"/>
      <c r="JK46" s="11"/>
      <c r="JL46" s="11"/>
      <c r="JM46" s="11"/>
      <c r="JN46" s="11"/>
      <c r="JO46" s="11"/>
      <c r="JP46" s="11"/>
      <c r="JQ46" s="11"/>
      <c r="JR46" s="11"/>
    </row>
    <row r="47" spans="1:278" ht="19" thickBot="1" x14ac:dyDescent="0.25">
      <c r="E47" s="35"/>
      <c r="F47" s="35"/>
      <c r="G47" s="35"/>
      <c r="H47" s="35"/>
      <c r="I47" s="35"/>
      <c r="J47" s="35"/>
      <c r="K47" s="35"/>
      <c r="L47" s="442"/>
      <c r="M47" s="443"/>
      <c r="N47" s="11"/>
      <c r="O47" s="306" t="s">
        <v>27</v>
      </c>
      <c r="P47" s="306" t="s">
        <v>28</v>
      </c>
      <c r="Q47" s="306" t="s">
        <v>29</v>
      </c>
      <c r="R47" s="306" t="s">
        <v>30</v>
      </c>
      <c r="S47" s="306"/>
      <c r="T47" s="37"/>
      <c r="U47" s="470" t="s">
        <v>50</v>
      </c>
      <c r="V47" s="470"/>
      <c r="W47" s="470"/>
      <c r="X47" s="470"/>
      <c r="Y47" s="422" t="s">
        <v>51</v>
      </c>
      <c r="Z47" s="11"/>
      <c r="AA47" s="400"/>
      <c r="HH47" s="11"/>
      <c r="HI47" s="11"/>
      <c r="HJ47" s="11"/>
      <c r="HK47" s="11"/>
      <c r="HL47" s="11"/>
      <c r="HM47" s="11"/>
      <c r="HN47" s="11"/>
      <c r="HO47" s="11"/>
      <c r="HP47" s="11"/>
      <c r="HQ47" s="11"/>
      <c r="HR47" s="11"/>
      <c r="HS47" s="11"/>
      <c r="HT47" s="11"/>
      <c r="HU47" s="11"/>
      <c r="HV47" s="11"/>
      <c r="HW47" s="11"/>
      <c r="HX47" s="11"/>
      <c r="HY47" s="11"/>
      <c r="HZ47" s="11"/>
      <c r="IA47" s="11"/>
      <c r="IB47" s="11"/>
      <c r="IC47" s="11"/>
      <c r="ID47" s="11"/>
      <c r="IE47" s="11"/>
      <c r="IF47" s="11"/>
      <c r="IG47" s="11"/>
      <c r="IH47" s="11"/>
      <c r="II47" s="11"/>
      <c r="IJ47" s="11"/>
      <c r="IK47" s="11"/>
      <c r="IL47" s="11"/>
      <c r="IM47" s="11"/>
      <c r="IN47" s="11"/>
      <c r="IO47" s="11"/>
      <c r="IP47" s="11"/>
      <c r="IQ47" s="11"/>
      <c r="IR47" s="11"/>
      <c r="IS47" s="11"/>
      <c r="IT47" s="11"/>
      <c r="IU47" s="11"/>
      <c r="IV47" s="11"/>
      <c r="IW47" s="11"/>
      <c r="IX47" s="11"/>
      <c r="IY47" s="11"/>
      <c r="IZ47" s="11"/>
      <c r="JA47" s="11"/>
      <c r="JB47" s="11"/>
      <c r="JC47" s="11"/>
      <c r="JD47" s="11"/>
      <c r="JE47" s="11"/>
      <c r="JF47" s="11"/>
      <c r="JG47" s="11"/>
      <c r="JH47" s="11"/>
      <c r="JI47" s="11"/>
      <c r="JJ47" s="11"/>
      <c r="JK47" s="11"/>
      <c r="JL47" s="11"/>
      <c r="JM47" s="11"/>
      <c r="JN47" s="11"/>
      <c r="JO47" s="11"/>
      <c r="JP47" s="11"/>
      <c r="JQ47" s="11"/>
      <c r="JR47" s="11"/>
    </row>
    <row r="48" spans="1:278" ht="19" thickBot="1" x14ac:dyDescent="0.25">
      <c r="A48" s="10"/>
      <c r="B48" s="10"/>
      <c r="C48" s="10"/>
      <c r="D48" s="10"/>
      <c r="E48" s="36"/>
      <c r="F48" s="36"/>
      <c r="G48" s="36"/>
      <c r="H48" s="36"/>
      <c r="I48" s="36"/>
      <c r="J48" s="36"/>
      <c r="K48" s="36"/>
      <c r="L48" s="444"/>
      <c r="M48" s="445"/>
      <c r="N48" s="11"/>
      <c r="O48" s="308">
        <f>(1-O40)*$P$31</f>
        <v>1</v>
      </c>
      <c r="P48" s="308">
        <f>(1-P40)*$P$31</f>
        <v>1</v>
      </c>
      <c r="Q48" s="308">
        <f>(1-Q40)*$P$31</f>
        <v>1</v>
      </c>
      <c r="R48" s="308">
        <f>(1-R40)*$P$31</f>
        <v>1</v>
      </c>
      <c r="S48" s="307"/>
      <c r="T48" s="40"/>
      <c r="U48" s="201">
        <v>250</v>
      </c>
      <c r="V48" s="201">
        <v>2000</v>
      </c>
      <c r="W48" s="201">
        <v>5000</v>
      </c>
      <c r="X48" s="201">
        <v>10000</v>
      </c>
      <c r="Y48" s="201">
        <v>20000</v>
      </c>
      <c r="Z48" s="11"/>
      <c r="AA48" s="400"/>
      <c r="HH48" s="11"/>
      <c r="HI48" s="11"/>
      <c r="HJ48" s="11"/>
      <c r="HK48" s="11"/>
      <c r="HL48" s="11"/>
      <c r="HM48" s="11"/>
      <c r="HN48" s="11"/>
      <c r="HO48" s="11"/>
      <c r="HP48" s="11"/>
      <c r="HQ48" s="11"/>
      <c r="HR48" s="11"/>
      <c r="HS48" s="11"/>
      <c r="HT48" s="11"/>
      <c r="HU48" s="11"/>
      <c r="HV48" s="11"/>
      <c r="HW48" s="11"/>
      <c r="HX48" s="11"/>
      <c r="HY48" s="11"/>
      <c r="HZ48" s="11"/>
      <c r="IA48" s="11"/>
      <c r="IB48" s="11"/>
      <c r="IC48" s="11"/>
      <c r="ID48" s="11"/>
      <c r="IE48" s="11"/>
      <c r="IF48" s="11"/>
      <c r="IG48" s="11"/>
      <c r="IH48" s="11"/>
      <c r="II48" s="11"/>
      <c r="IJ48" s="11"/>
      <c r="IK48" s="11"/>
      <c r="IL48" s="11"/>
      <c r="IM48" s="11"/>
      <c r="IN48" s="11"/>
      <c r="IO48" s="11"/>
      <c r="IP48" s="11"/>
      <c r="IQ48" s="11"/>
      <c r="IR48" s="11"/>
      <c r="IS48" s="11"/>
      <c r="IT48" s="11"/>
      <c r="IU48" s="11"/>
      <c r="IV48" s="11"/>
      <c r="IW48" s="11"/>
      <c r="IX48" s="11"/>
      <c r="IY48" s="11"/>
      <c r="IZ48" s="11"/>
      <c r="JA48" s="11"/>
      <c r="JB48" s="11"/>
      <c r="JC48" s="11"/>
      <c r="JD48" s="11"/>
      <c r="JE48" s="11"/>
      <c r="JF48" s="11"/>
      <c r="JG48" s="11"/>
      <c r="JH48" s="11"/>
      <c r="JI48" s="11"/>
      <c r="JJ48" s="11"/>
      <c r="JK48" s="11"/>
      <c r="JL48" s="11"/>
      <c r="JM48" s="11"/>
      <c r="JN48" s="11"/>
      <c r="JO48" s="11"/>
      <c r="JP48" s="11"/>
      <c r="JQ48" s="11"/>
      <c r="JR48" s="11"/>
    </row>
    <row r="49" spans="1:278" ht="19" thickBot="1" x14ac:dyDescent="0.25">
      <c r="A49" s="11"/>
      <c r="B49" s="11"/>
      <c r="C49" s="11"/>
      <c r="D49" s="11"/>
      <c r="E49" s="11"/>
      <c r="F49" s="11"/>
      <c r="G49" s="11"/>
      <c r="H49" s="11"/>
      <c r="I49" s="11"/>
      <c r="J49" s="11"/>
      <c r="K49" s="11"/>
      <c r="L49" s="11" t="s">
        <v>0</v>
      </c>
      <c r="M49" s="11"/>
      <c r="N49" s="15"/>
      <c r="O49" s="11"/>
      <c r="P49" s="11"/>
      <c r="Q49" s="11"/>
      <c r="R49" s="11"/>
      <c r="S49" s="11"/>
      <c r="T49" s="11"/>
      <c r="U49" s="429">
        <f>1-(0.85*0.85)</f>
        <v>0.27750000000000008</v>
      </c>
      <c r="V49" s="429">
        <f>1-(0.85*0.85)</f>
        <v>0.27750000000000008</v>
      </c>
      <c r="W49" s="429">
        <f>1-(0.85*0.94)</f>
        <v>0.20100000000000007</v>
      </c>
      <c r="X49" s="414">
        <v>0</v>
      </c>
      <c r="Y49" s="414">
        <v>0</v>
      </c>
      <c r="Z49" s="11"/>
      <c r="AA49" s="400"/>
      <c r="HH49" s="11"/>
      <c r="HI49" s="11"/>
      <c r="HJ49" s="11"/>
      <c r="HK49" s="11"/>
      <c r="HL49" s="11"/>
      <c r="HM49" s="11"/>
      <c r="HN49" s="11"/>
      <c r="HO49" s="11"/>
      <c r="HP49" s="11"/>
      <c r="HQ49" s="11"/>
      <c r="HR49" s="11"/>
      <c r="HS49" s="11"/>
      <c r="HT49" s="11"/>
      <c r="HU49" s="11"/>
      <c r="HV49" s="11"/>
      <c r="HW49" s="11"/>
      <c r="HX49" s="11"/>
      <c r="HY49" s="11"/>
      <c r="HZ49" s="11"/>
      <c r="IA49" s="11"/>
      <c r="IB49" s="11"/>
      <c r="IC49" s="11"/>
      <c r="ID49" s="11"/>
      <c r="IE49" s="11"/>
      <c r="IF49" s="11"/>
      <c r="IG49" s="11"/>
      <c r="IH49" s="11"/>
      <c r="II49" s="11"/>
      <c r="IJ49" s="11"/>
      <c r="IK49" s="11"/>
      <c r="IL49" s="11"/>
      <c r="IM49" s="11"/>
      <c r="IN49" s="11"/>
      <c r="IO49" s="11"/>
      <c r="IP49" s="11"/>
      <c r="IQ49" s="11"/>
      <c r="IR49" s="11"/>
      <c r="IS49" s="11"/>
      <c r="IT49" s="11"/>
      <c r="IU49" s="11"/>
      <c r="IV49" s="11"/>
      <c r="IW49" s="11"/>
      <c r="IX49" s="11"/>
      <c r="IY49" s="11"/>
      <c r="IZ49" s="11"/>
      <c r="JA49" s="11"/>
      <c r="JB49" s="11"/>
      <c r="JC49" s="11"/>
      <c r="JD49" s="11"/>
      <c r="JE49" s="11"/>
      <c r="JF49" s="11"/>
      <c r="JG49" s="11"/>
      <c r="JH49" s="11"/>
      <c r="JI49" s="11"/>
      <c r="JJ49" s="11"/>
      <c r="JK49" s="11"/>
      <c r="JL49" s="11"/>
      <c r="JM49" s="11"/>
      <c r="JN49" s="11"/>
      <c r="JO49" s="11"/>
      <c r="JP49" s="11"/>
      <c r="JQ49" s="11"/>
      <c r="JR49" s="11"/>
    </row>
    <row r="50" spans="1:278" x14ac:dyDescent="0.2">
      <c r="A50" s="436" t="s">
        <v>52</v>
      </c>
      <c r="B50" s="437"/>
      <c r="C50" s="438"/>
      <c r="D50" s="11"/>
      <c r="E50" s="11"/>
      <c r="F50" s="11"/>
      <c r="G50" s="11"/>
      <c r="H50" s="11"/>
      <c r="I50" s="11"/>
      <c r="J50" s="11"/>
      <c r="K50" s="11"/>
      <c r="L50" s="11"/>
      <c r="M50" s="11"/>
      <c r="N50" s="15"/>
      <c r="O50" s="11"/>
      <c r="P50" s="11"/>
      <c r="Q50" s="11"/>
      <c r="R50" s="11"/>
      <c r="S50" s="11"/>
      <c r="T50" s="11"/>
      <c r="U50" s="11"/>
      <c r="V50" s="11"/>
      <c r="W50" s="11"/>
      <c r="X50" s="11"/>
      <c r="Y50" s="11"/>
      <c r="Z50" s="11"/>
      <c r="AA50" s="400"/>
      <c r="HH50" s="11"/>
      <c r="HI50" s="11"/>
      <c r="HJ50" s="11"/>
      <c r="HK50" s="11"/>
      <c r="HL50" s="11"/>
      <c r="HM50" s="11"/>
      <c r="HN50" s="11"/>
      <c r="HO50" s="11"/>
      <c r="HP50" s="11"/>
      <c r="HQ50" s="11"/>
      <c r="HR50" s="11"/>
      <c r="HS50" s="11"/>
      <c r="HT50" s="11"/>
      <c r="HU50" s="11"/>
      <c r="HV50" s="11"/>
      <c r="HW50" s="11"/>
      <c r="HX50" s="11"/>
      <c r="HY50" s="11"/>
      <c r="HZ50" s="11"/>
      <c r="IA50" s="11"/>
      <c r="IB50" s="11"/>
      <c r="IC50" s="11"/>
      <c r="ID50" s="11"/>
      <c r="IE50" s="11"/>
      <c r="IF50" s="11"/>
      <c r="IG50" s="11"/>
      <c r="IH50" s="11"/>
      <c r="II50" s="11"/>
      <c r="IJ50" s="11"/>
      <c r="IK50" s="11"/>
      <c r="IL50" s="11"/>
      <c r="IM50" s="11"/>
      <c r="IN50" s="11"/>
      <c r="IO50" s="11"/>
      <c r="IP50" s="11"/>
      <c r="IQ50" s="11"/>
      <c r="IR50" s="11"/>
      <c r="IS50" s="11"/>
      <c r="IT50" s="11"/>
      <c r="IU50" s="11"/>
      <c r="IV50" s="11"/>
      <c r="IW50" s="11"/>
      <c r="IX50" s="11"/>
      <c r="IY50" s="11"/>
      <c r="IZ50" s="11"/>
      <c r="JA50" s="11"/>
      <c r="JB50" s="11"/>
      <c r="JC50" s="11"/>
      <c r="JD50" s="11"/>
      <c r="JE50" s="11"/>
      <c r="JF50" s="11"/>
      <c r="JG50" s="11"/>
      <c r="JH50" s="11"/>
      <c r="JI50" s="11"/>
      <c r="JJ50" s="11"/>
      <c r="JK50" s="11"/>
      <c r="JL50" s="11"/>
      <c r="JM50" s="11"/>
      <c r="JN50" s="11"/>
      <c r="JO50" s="11"/>
      <c r="JP50" s="11"/>
      <c r="JQ50" s="11"/>
      <c r="JR50" s="11"/>
    </row>
    <row r="51" spans="1:278" ht="19" thickBot="1" x14ac:dyDescent="0.25">
      <c r="A51" s="11"/>
      <c r="B51" s="11"/>
      <c r="C51" s="11"/>
      <c r="D51" s="11"/>
      <c r="E51" s="11"/>
      <c r="F51" s="11"/>
      <c r="G51" s="11"/>
      <c r="H51" s="11"/>
      <c r="I51" s="11"/>
      <c r="J51" s="11"/>
      <c r="K51" s="11"/>
      <c r="L51" s="11"/>
      <c r="M51" s="11"/>
      <c r="N51" s="15"/>
      <c r="O51" s="11"/>
      <c r="P51" s="11"/>
      <c r="Q51" s="11"/>
      <c r="R51" s="11"/>
      <c r="S51" s="11"/>
      <c r="T51" s="11"/>
      <c r="U51" s="470" t="s">
        <v>53</v>
      </c>
      <c r="V51" s="470"/>
      <c r="W51" s="470"/>
      <c r="X51" s="470"/>
      <c r="Y51" s="422" t="s">
        <v>54</v>
      </c>
      <c r="Z51" s="11"/>
      <c r="AA51" s="400"/>
      <c r="HH51" s="11"/>
      <c r="HI51" s="11"/>
      <c r="HJ51" s="11"/>
      <c r="HK51" s="11"/>
      <c r="HL51" s="11"/>
      <c r="HM51" s="11"/>
      <c r="HN51" s="11"/>
      <c r="HO51" s="11"/>
      <c r="HP51" s="11"/>
      <c r="HQ51" s="11"/>
      <c r="HR51" s="11"/>
      <c r="HS51" s="11"/>
      <c r="HT51" s="11"/>
      <c r="HU51" s="11"/>
      <c r="HV51" s="11"/>
      <c r="HW51" s="11"/>
      <c r="HX51" s="11"/>
      <c r="HY51" s="11"/>
      <c r="HZ51" s="11"/>
      <c r="IA51" s="11"/>
      <c r="IB51" s="11"/>
      <c r="IC51" s="11"/>
      <c r="ID51" s="11"/>
      <c r="IE51" s="11"/>
      <c r="IF51" s="11"/>
      <c r="IG51" s="11"/>
      <c r="IH51" s="11"/>
      <c r="II51" s="11"/>
      <c r="IJ51" s="11"/>
      <c r="IK51" s="11"/>
      <c r="IL51" s="11"/>
      <c r="IM51" s="11"/>
      <c r="IN51" s="11"/>
      <c r="IO51" s="11"/>
      <c r="IP51" s="11"/>
      <c r="IQ51" s="11"/>
      <c r="IR51" s="11"/>
      <c r="IS51" s="11"/>
      <c r="IT51" s="11"/>
      <c r="IU51" s="11"/>
      <c r="IV51" s="11"/>
      <c r="IW51" s="11"/>
      <c r="IX51" s="11"/>
      <c r="IY51" s="11"/>
      <c r="IZ51" s="11"/>
      <c r="JA51" s="11"/>
      <c r="JB51" s="11"/>
      <c r="JC51" s="11"/>
      <c r="JD51" s="11"/>
      <c r="JE51" s="11"/>
      <c r="JF51" s="11"/>
      <c r="JG51" s="11"/>
      <c r="JH51" s="11"/>
      <c r="JI51" s="11"/>
      <c r="JJ51" s="11"/>
      <c r="JK51" s="11"/>
      <c r="JL51" s="11"/>
      <c r="JM51" s="11"/>
      <c r="JN51" s="11"/>
      <c r="JO51" s="11"/>
      <c r="JP51" s="11"/>
      <c r="JQ51" s="11"/>
      <c r="JR51" s="11"/>
    </row>
    <row r="52" spans="1:278" ht="19" thickBot="1" x14ac:dyDescent="0.25">
      <c r="A52" s="11"/>
      <c r="B52" s="11"/>
      <c r="C52" s="11"/>
      <c r="D52" s="11"/>
      <c r="E52" s="11"/>
      <c r="F52" s="11"/>
      <c r="G52" s="11"/>
      <c r="H52" s="11"/>
      <c r="I52" s="11"/>
      <c r="J52" s="11"/>
      <c r="K52" s="11"/>
      <c r="L52" s="11"/>
      <c r="M52" s="11"/>
      <c r="N52" s="15"/>
      <c r="O52" s="11"/>
      <c r="P52" s="11"/>
      <c r="Q52" s="11"/>
      <c r="R52" s="11"/>
      <c r="S52" s="11"/>
      <c r="T52" s="11"/>
      <c r="U52" s="201">
        <v>250</v>
      </c>
      <c r="V52" s="201">
        <v>2000</v>
      </c>
      <c r="W52" s="201">
        <v>5000</v>
      </c>
      <c r="X52" s="201">
        <v>10000</v>
      </c>
      <c r="Y52" s="201">
        <v>20000</v>
      </c>
      <c r="Z52" s="11"/>
      <c r="AA52" s="400"/>
      <c r="HH52" s="11"/>
      <c r="HI52" s="11"/>
      <c r="HJ52" s="11"/>
      <c r="HK52" s="11"/>
      <c r="HL52" s="11"/>
      <c r="HM52" s="11"/>
      <c r="HN52" s="11"/>
      <c r="HO52" s="11"/>
      <c r="HP52" s="11"/>
      <c r="HQ52" s="11"/>
      <c r="HR52" s="11"/>
      <c r="HS52" s="11"/>
      <c r="HT52" s="11"/>
      <c r="HU52" s="11"/>
      <c r="HV52" s="11"/>
      <c r="HW52" s="11"/>
      <c r="HX52" s="11"/>
      <c r="HY52" s="11"/>
      <c r="HZ52" s="11"/>
      <c r="IA52" s="11"/>
      <c r="IB52" s="11"/>
      <c r="IC52" s="11"/>
      <c r="ID52" s="11"/>
      <c r="IE52" s="11"/>
      <c r="IF52" s="11"/>
      <c r="IG52" s="11"/>
      <c r="IH52" s="11"/>
      <c r="II52" s="11"/>
      <c r="IJ52" s="11"/>
      <c r="IK52" s="11"/>
      <c r="IL52" s="11"/>
      <c r="IM52" s="11"/>
      <c r="IN52" s="11"/>
      <c r="IO52" s="11"/>
      <c r="IP52" s="11"/>
      <c r="IQ52" s="11"/>
      <c r="IR52" s="11"/>
      <c r="IS52" s="11"/>
      <c r="IT52" s="11"/>
      <c r="IU52" s="11"/>
      <c r="IV52" s="11"/>
      <c r="IW52" s="11"/>
      <c r="IX52" s="11"/>
      <c r="IY52" s="11"/>
      <c r="IZ52" s="11"/>
      <c r="JA52" s="11"/>
      <c r="JB52" s="11"/>
      <c r="JC52" s="11"/>
      <c r="JD52" s="11"/>
      <c r="JE52" s="11"/>
      <c r="JF52" s="11"/>
      <c r="JG52" s="11"/>
      <c r="JH52" s="11"/>
      <c r="JI52" s="11"/>
      <c r="JJ52" s="11"/>
      <c r="JK52" s="11"/>
      <c r="JL52" s="11"/>
      <c r="JM52" s="11"/>
      <c r="JN52" s="11"/>
      <c r="JO52" s="11"/>
      <c r="JP52" s="11"/>
      <c r="JQ52" s="11"/>
      <c r="JR52" s="11"/>
    </row>
    <row r="53" spans="1:278" ht="19" thickBot="1" x14ac:dyDescent="0.25">
      <c r="A53" s="11"/>
      <c r="B53" s="11"/>
      <c r="C53" s="11"/>
      <c r="D53" s="11"/>
      <c r="E53" s="11"/>
      <c r="F53" s="11"/>
      <c r="G53" s="11"/>
      <c r="H53" s="11"/>
      <c r="I53" s="11"/>
      <c r="J53" s="11"/>
      <c r="K53" s="11"/>
      <c r="L53" s="11"/>
      <c r="M53" s="11"/>
      <c r="N53" s="15"/>
      <c r="O53" s="11"/>
      <c r="P53" s="11"/>
      <c r="Q53" s="11"/>
      <c r="R53" s="11"/>
      <c r="S53" s="11"/>
      <c r="T53" s="11"/>
      <c r="U53" s="429">
        <f>1-(0.93*0.85)</f>
        <v>0.20950000000000002</v>
      </c>
      <c r="V53" s="429">
        <f>1-(0.93*0.85)</f>
        <v>0.20950000000000002</v>
      </c>
      <c r="W53" s="429">
        <f>1-(0.93*0.85)</f>
        <v>0.20950000000000002</v>
      </c>
      <c r="X53" s="414">
        <v>0</v>
      </c>
      <c r="Y53" s="414">
        <v>0</v>
      </c>
      <c r="Z53" s="11"/>
      <c r="AA53" s="400"/>
      <c r="HH53" s="11"/>
      <c r="HI53" s="11"/>
      <c r="HJ53" s="11"/>
      <c r="HK53" s="11"/>
      <c r="HL53" s="11"/>
      <c r="HM53" s="11"/>
      <c r="HN53" s="11"/>
      <c r="HO53" s="11"/>
      <c r="HP53" s="11"/>
      <c r="HQ53" s="11"/>
      <c r="HR53" s="11"/>
      <c r="HS53" s="11"/>
      <c r="HT53" s="11"/>
      <c r="HU53" s="11"/>
      <c r="HV53" s="11"/>
      <c r="HW53" s="11"/>
      <c r="HX53" s="11"/>
      <c r="HY53" s="11"/>
      <c r="HZ53" s="11"/>
      <c r="IA53" s="11"/>
      <c r="IB53" s="11"/>
      <c r="IC53" s="11"/>
      <c r="ID53" s="11"/>
      <c r="IE53" s="11"/>
      <c r="IF53" s="11"/>
      <c r="IG53" s="11"/>
      <c r="IH53" s="11"/>
      <c r="II53" s="11"/>
      <c r="IJ53" s="11"/>
      <c r="IK53" s="11"/>
      <c r="IL53" s="11"/>
      <c r="IM53" s="11"/>
      <c r="IN53" s="11"/>
      <c r="IO53" s="11"/>
      <c r="IP53" s="11"/>
      <c r="IQ53" s="11"/>
      <c r="IR53" s="11"/>
      <c r="IS53" s="11"/>
      <c r="IT53" s="11"/>
      <c r="IU53" s="11"/>
      <c r="IV53" s="11"/>
      <c r="IW53" s="11"/>
      <c r="IX53" s="11"/>
      <c r="IY53" s="11"/>
      <c r="IZ53" s="11"/>
      <c r="JA53" s="11"/>
      <c r="JB53" s="11"/>
      <c r="JC53" s="11"/>
      <c r="JD53" s="11"/>
      <c r="JE53" s="11"/>
      <c r="JF53" s="11"/>
      <c r="JG53" s="11"/>
      <c r="JH53" s="11"/>
      <c r="JI53" s="11"/>
      <c r="JJ53" s="11"/>
      <c r="JK53" s="11"/>
      <c r="JL53" s="11"/>
      <c r="JM53" s="11"/>
      <c r="JN53" s="11"/>
      <c r="JO53" s="11"/>
      <c r="JP53" s="11"/>
      <c r="JQ53" s="11"/>
      <c r="JR53" s="11"/>
    </row>
    <row r="54" spans="1:278" x14ac:dyDescent="0.2">
      <c r="A54" s="11"/>
      <c r="B54" s="11"/>
      <c r="C54" s="11"/>
      <c r="D54" s="11"/>
      <c r="E54" s="11"/>
      <c r="F54" s="11"/>
      <c r="G54" s="11"/>
      <c r="H54" s="11"/>
      <c r="I54" s="11"/>
      <c r="J54" s="11"/>
      <c r="K54" s="11"/>
      <c r="L54" s="11"/>
      <c r="M54" s="11"/>
      <c r="N54" s="15"/>
      <c r="O54" s="11"/>
      <c r="P54" s="11"/>
      <c r="Q54" s="11"/>
      <c r="R54" s="11"/>
      <c r="S54" s="11"/>
      <c r="T54" s="11"/>
      <c r="U54" s="11"/>
      <c r="V54" s="11"/>
      <c r="W54" s="11"/>
      <c r="X54" s="11"/>
      <c r="Y54" s="11"/>
      <c r="Z54" s="11"/>
      <c r="AA54" s="400"/>
      <c r="HH54" s="11"/>
      <c r="HI54" s="11"/>
      <c r="HJ54" s="11"/>
      <c r="HK54" s="11"/>
      <c r="HL54" s="11"/>
      <c r="HM54" s="11"/>
      <c r="HN54" s="11"/>
      <c r="HO54" s="11"/>
      <c r="HP54" s="11"/>
      <c r="HQ54" s="11"/>
      <c r="HR54" s="11"/>
      <c r="HS54" s="11"/>
      <c r="HT54" s="11"/>
      <c r="HU54" s="11"/>
      <c r="HV54" s="11"/>
      <c r="HW54" s="11"/>
      <c r="HX54" s="11"/>
      <c r="HY54" s="11"/>
      <c r="HZ54" s="11"/>
      <c r="IA54" s="11"/>
      <c r="IB54" s="11"/>
      <c r="IC54" s="11"/>
      <c r="ID54" s="11"/>
      <c r="IE54" s="11"/>
      <c r="IF54" s="11"/>
      <c r="IG54" s="11"/>
      <c r="IH54" s="11"/>
      <c r="II54" s="11"/>
      <c r="IJ54" s="11"/>
      <c r="IK54" s="11"/>
      <c r="IL54" s="11"/>
      <c r="IM54" s="11"/>
      <c r="IN54" s="11"/>
      <c r="IO54" s="11"/>
      <c r="IP54" s="11"/>
      <c r="IQ54" s="11"/>
      <c r="IR54" s="11"/>
      <c r="IS54" s="11"/>
      <c r="IT54" s="11"/>
      <c r="IU54" s="11"/>
      <c r="IV54" s="11"/>
      <c r="IW54" s="11"/>
      <c r="IX54" s="11"/>
      <c r="IY54" s="11"/>
      <c r="IZ54" s="11"/>
      <c r="JA54" s="11"/>
      <c r="JB54" s="11"/>
      <c r="JC54" s="11"/>
      <c r="JD54" s="11"/>
      <c r="JE54" s="11"/>
      <c r="JF54" s="11"/>
      <c r="JG54" s="11"/>
      <c r="JH54" s="11"/>
      <c r="JI54" s="11"/>
      <c r="JJ54" s="11"/>
      <c r="JK54" s="11"/>
      <c r="JL54" s="11"/>
      <c r="JM54" s="11"/>
      <c r="JN54" s="11"/>
      <c r="JO54" s="11"/>
      <c r="JP54" s="11"/>
      <c r="JQ54" s="11"/>
      <c r="JR54" s="11"/>
    </row>
    <row r="55" spans="1:278" ht="19" thickBot="1" x14ac:dyDescent="0.25">
      <c r="A55" s="11"/>
      <c r="B55" s="11"/>
      <c r="C55" s="11"/>
      <c r="D55" s="11"/>
      <c r="E55" s="11"/>
      <c r="F55" s="11"/>
      <c r="G55" s="11"/>
      <c r="H55" s="11"/>
      <c r="I55" s="11"/>
      <c r="J55" s="11"/>
      <c r="K55" s="11"/>
      <c r="L55" s="11"/>
      <c r="M55" s="11"/>
      <c r="N55" s="15"/>
      <c r="O55" s="11"/>
      <c r="P55" s="11"/>
      <c r="Q55" s="11"/>
      <c r="R55" s="11"/>
      <c r="S55" s="11"/>
      <c r="T55" s="11"/>
      <c r="U55" s="470" t="s">
        <v>55</v>
      </c>
      <c r="V55" s="470"/>
      <c r="W55" s="470"/>
      <c r="X55" s="470"/>
      <c r="Y55" s="422" t="s">
        <v>51</v>
      </c>
      <c r="Z55" s="11"/>
      <c r="AA55" s="400"/>
      <c r="HH55" s="11"/>
      <c r="HI55" s="11"/>
      <c r="HJ55" s="11"/>
      <c r="HK55" s="11"/>
      <c r="HL55" s="11"/>
      <c r="HM55" s="11"/>
      <c r="HN55" s="11"/>
      <c r="HO55" s="11"/>
      <c r="HP55" s="11"/>
      <c r="HQ55" s="11"/>
      <c r="HR55" s="11"/>
      <c r="HS55" s="11"/>
      <c r="HT55" s="11"/>
      <c r="HU55" s="11"/>
      <c r="HV55" s="11"/>
      <c r="HW55" s="11"/>
      <c r="HX55" s="11"/>
      <c r="HY55" s="11"/>
      <c r="HZ55" s="11"/>
      <c r="IA55" s="11"/>
      <c r="IB55" s="11"/>
      <c r="IC55" s="11"/>
      <c r="ID55" s="11"/>
      <c r="IE55" s="11"/>
      <c r="IF55" s="11"/>
      <c r="IG55" s="11"/>
      <c r="IH55" s="11"/>
      <c r="II55" s="11"/>
      <c r="IJ55" s="11"/>
      <c r="IK55" s="11"/>
      <c r="IL55" s="11"/>
      <c r="IM55" s="11"/>
      <c r="IN55" s="11"/>
      <c r="IO55" s="11"/>
      <c r="IP55" s="11"/>
      <c r="IQ55" s="11"/>
      <c r="IR55" s="11"/>
      <c r="IS55" s="11"/>
      <c r="IT55" s="11"/>
      <c r="IU55" s="11"/>
      <c r="IV55" s="11"/>
      <c r="IW55" s="11"/>
      <c r="IX55" s="11"/>
      <c r="IY55" s="11"/>
      <c r="IZ55" s="11"/>
      <c r="JA55" s="11"/>
      <c r="JB55" s="11"/>
      <c r="JC55" s="11"/>
      <c r="JD55" s="11"/>
      <c r="JE55" s="11"/>
      <c r="JF55" s="11"/>
      <c r="JG55" s="11"/>
      <c r="JH55" s="11"/>
      <c r="JI55" s="11"/>
      <c r="JJ55" s="11"/>
      <c r="JK55" s="11"/>
      <c r="JL55" s="11"/>
      <c r="JM55" s="11"/>
      <c r="JN55" s="11"/>
      <c r="JO55" s="11"/>
      <c r="JP55" s="11"/>
      <c r="JQ55" s="11"/>
      <c r="JR55" s="11"/>
    </row>
    <row r="56" spans="1:278" ht="19" thickBot="1" x14ac:dyDescent="0.25">
      <c r="A56" s="11"/>
      <c r="B56" s="11"/>
      <c r="C56" s="11"/>
      <c r="D56" s="11"/>
      <c r="E56" s="11"/>
      <c r="F56" s="11"/>
      <c r="G56" s="11"/>
      <c r="H56" s="11"/>
      <c r="I56" s="11"/>
      <c r="J56" s="11"/>
      <c r="K56" s="11"/>
      <c r="L56" s="11"/>
      <c r="M56" s="11"/>
      <c r="N56" s="15"/>
      <c r="O56" s="11"/>
      <c r="P56" s="11"/>
      <c r="Q56" s="11"/>
      <c r="R56" s="11"/>
      <c r="S56" s="11"/>
      <c r="T56" s="11"/>
      <c r="U56" s="201">
        <v>250</v>
      </c>
      <c r="V56" s="201">
        <v>2000</v>
      </c>
      <c r="W56" s="201">
        <v>5000</v>
      </c>
      <c r="X56" s="201">
        <v>10000</v>
      </c>
      <c r="Y56" s="201">
        <v>20000</v>
      </c>
      <c r="Z56" s="11"/>
      <c r="AA56" s="400"/>
      <c r="HH56" s="11"/>
      <c r="HI56" s="11"/>
      <c r="HJ56" s="11"/>
      <c r="HK56" s="11"/>
      <c r="HL56" s="11"/>
      <c r="HM56" s="11"/>
      <c r="HN56" s="11"/>
      <c r="HO56" s="11"/>
      <c r="HP56" s="11"/>
      <c r="HQ56" s="11"/>
      <c r="HR56" s="11"/>
      <c r="HS56" s="11"/>
      <c r="HT56" s="11"/>
      <c r="HU56" s="11"/>
      <c r="HV56" s="11"/>
      <c r="HW56" s="11"/>
      <c r="HX56" s="11"/>
      <c r="HY56" s="11"/>
      <c r="HZ56" s="11"/>
      <c r="IA56" s="11"/>
      <c r="IB56" s="11"/>
      <c r="IC56" s="11"/>
      <c r="ID56" s="11"/>
      <c r="IE56" s="11"/>
      <c r="IF56" s="11"/>
      <c r="IG56" s="11"/>
      <c r="IH56" s="11"/>
      <c r="II56" s="11"/>
      <c r="IJ56" s="11"/>
      <c r="IK56" s="11"/>
      <c r="IL56" s="11"/>
      <c r="IM56" s="11"/>
      <c r="IN56" s="11"/>
      <c r="IO56" s="11"/>
      <c r="IP56" s="11"/>
      <c r="IQ56" s="11"/>
      <c r="IR56" s="11"/>
      <c r="IS56" s="11"/>
      <c r="IT56" s="11"/>
      <c r="IU56" s="11"/>
      <c r="IV56" s="11"/>
      <c r="IW56" s="11"/>
      <c r="IX56" s="11"/>
      <c r="IY56" s="11"/>
      <c r="IZ56" s="11"/>
      <c r="JA56" s="11"/>
      <c r="JB56" s="11"/>
      <c r="JC56" s="11"/>
      <c r="JD56" s="11"/>
      <c r="JE56" s="11"/>
      <c r="JF56" s="11"/>
      <c r="JG56" s="11"/>
      <c r="JH56" s="11"/>
      <c r="JI56" s="11"/>
      <c r="JJ56" s="11"/>
      <c r="JK56" s="11"/>
      <c r="JL56" s="11"/>
      <c r="JM56" s="11"/>
      <c r="JN56" s="11"/>
      <c r="JO56" s="11"/>
      <c r="JP56" s="11"/>
      <c r="JQ56" s="11"/>
      <c r="JR56" s="11"/>
    </row>
    <row r="57" spans="1:278" ht="19" thickBot="1" x14ac:dyDescent="0.25">
      <c r="A57" s="11"/>
      <c r="B57" s="11"/>
      <c r="C57" s="11"/>
      <c r="D57" s="459"/>
      <c r="E57" s="459"/>
      <c r="F57" s="11"/>
      <c r="G57" s="459"/>
      <c r="H57" s="459"/>
      <c r="I57" s="11"/>
      <c r="J57" s="11"/>
      <c r="K57" s="11"/>
      <c r="L57" s="11"/>
      <c r="M57" s="11"/>
      <c r="N57" s="15"/>
      <c r="O57" s="17"/>
      <c r="P57" s="11"/>
      <c r="Q57" s="11"/>
      <c r="R57" s="11"/>
      <c r="S57" s="11"/>
      <c r="T57" s="11"/>
      <c r="U57" s="429">
        <f>1-(0.85*0.7)</f>
        <v>0.40500000000000003</v>
      </c>
      <c r="V57" s="429">
        <f t="shared" ref="V57:Y57" si="1">1-(0.85*0.7)</f>
        <v>0.40500000000000003</v>
      </c>
      <c r="W57" s="414">
        <f t="shared" si="1"/>
        <v>0.40500000000000003</v>
      </c>
      <c r="X57" s="414">
        <f t="shared" si="1"/>
        <v>0.40500000000000003</v>
      </c>
      <c r="Y57" s="414">
        <f t="shared" si="1"/>
        <v>0.40500000000000003</v>
      </c>
      <c r="Z57" s="11"/>
      <c r="AA57" s="400"/>
      <c r="HH57" s="11"/>
      <c r="HI57" s="11"/>
      <c r="HJ57" s="11"/>
      <c r="HK57" s="11"/>
      <c r="HL57" s="11"/>
      <c r="HM57" s="11"/>
      <c r="HN57" s="11"/>
      <c r="HO57" s="11"/>
      <c r="HP57" s="11"/>
      <c r="HQ57" s="11"/>
      <c r="HR57" s="11"/>
      <c r="HS57" s="11"/>
      <c r="HT57" s="11"/>
      <c r="HU57" s="11"/>
      <c r="HV57" s="11"/>
      <c r="HW57" s="11"/>
      <c r="HX57" s="11"/>
      <c r="HY57" s="11"/>
      <c r="HZ57" s="11"/>
      <c r="IA57" s="11"/>
      <c r="IB57" s="11"/>
      <c r="IC57" s="11"/>
      <c r="ID57" s="11"/>
      <c r="IE57" s="11"/>
      <c r="IF57" s="11"/>
      <c r="IG57" s="11"/>
      <c r="IH57" s="11"/>
      <c r="II57" s="11"/>
      <c r="IJ57" s="11"/>
      <c r="IK57" s="11"/>
      <c r="IL57" s="11"/>
      <c r="IM57" s="11"/>
      <c r="IN57" s="11"/>
      <c r="IO57" s="11"/>
      <c r="IP57" s="11"/>
      <c r="IQ57" s="11"/>
      <c r="IR57" s="11"/>
      <c r="IS57" s="11"/>
      <c r="IT57" s="11"/>
      <c r="IU57" s="11"/>
      <c r="IV57" s="11"/>
      <c r="IW57" s="11"/>
      <c r="IX57" s="11"/>
      <c r="IY57" s="11"/>
      <c r="IZ57" s="11"/>
      <c r="JA57" s="11"/>
      <c r="JB57" s="11"/>
      <c r="JC57" s="11"/>
      <c r="JD57" s="11"/>
      <c r="JE57" s="11"/>
      <c r="JF57" s="11"/>
      <c r="JG57" s="11"/>
      <c r="JH57" s="11"/>
      <c r="JI57" s="11"/>
      <c r="JJ57" s="11"/>
      <c r="JK57" s="11"/>
      <c r="JL57" s="11"/>
      <c r="JM57" s="11"/>
      <c r="JN57" s="11"/>
      <c r="JO57" s="11"/>
      <c r="JP57" s="11"/>
      <c r="JQ57" s="11"/>
      <c r="JR57" s="11"/>
    </row>
    <row r="58" spans="1:278" x14ac:dyDescent="0.2">
      <c r="A58" s="11"/>
      <c r="B58" s="11"/>
      <c r="C58" s="11"/>
      <c r="D58" s="11"/>
      <c r="E58" s="11"/>
      <c r="F58" s="11"/>
      <c r="G58" s="11"/>
      <c r="H58" s="11"/>
      <c r="I58" s="11"/>
      <c r="J58" s="11"/>
      <c r="K58" s="11"/>
      <c r="L58" s="11"/>
      <c r="M58" s="11"/>
      <c r="N58" s="15"/>
      <c r="O58" s="11"/>
      <c r="P58" s="11"/>
      <c r="Q58" s="11"/>
      <c r="R58" s="11"/>
      <c r="S58" s="11"/>
      <c r="T58" s="11"/>
      <c r="U58" s="11"/>
      <c r="V58" s="11"/>
      <c r="W58" s="11"/>
      <c r="X58" s="11"/>
      <c r="Y58" s="11"/>
      <c r="Z58" s="11"/>
      <c r="AA58" s="400"/>
      <c r="HH58" s="11"/>
      <c r="HI58" s="11"/>
      <c r="HJ58" s="11"/>
      <c r="HK58" s="11"/>
      <c r="HL58" s="11"/>
      <c r="HM58" s="11"/>
      <c r="HN58" s="11"/>
      <c r="HO58" s="11"/>
      <c r="HP58" s="11"/>
      <c r="HQ58" s="11"/>
      <c r="HR58" s="11"/>
      <c r="HS58" s="11"/>
      <c r="HT58" s="11"/>
      <c r="HU58" s="11"/>
      <c r="HV58" s="11"/>
      <c r="HW58" s="11"/>
      <c r="HX58" s="11"/>
      <c r="HY58" s="11"/>
      <c r="HZ58" s="11"/>
      <c r="IA58" s="11"/>
      <c r="IB58" s="11"/>
      <c r="IC58" s="11"/>
      <c r="ID58" s="11"/>
      <c r="IE58" s="11"/>
      <c r="IF58" s="11"/>
      <c r="IG58" s="11"/>
      <c r="IH58" s="11"/>
      <c r="II58" s="11"/>
      <c r="IJ58" s="11"/>
      <c r="IK58" s="11"/>
      <c r="IL58" s="11"/>
      <c r="IM58" s="11"/>
      <c r="IN58" s="11"/>
      <c r="IO58" s="11"/>
      <c r="IP58" s="11"/>
      <c r="IQ58" s="11"/>
      <c r="IR58" s="11"/>
      <c r="IS58" s="11"/>
      <c r="IT58" s="11"/>
      <c r="IU58" s="11"/>
      <c r="IV58" s="11"/>
      <c r="IW58" s="11"/>
      <c r="IX58" s="11"/>
      <c r="IY58" s="11"/>
      <c r="IZ58" s="11"/>
      <c r="JA58" s="11"/>
      <c r="JB58" s="11"/>
      <c r="JC58" s="11"/>
      <c r="JD58" s="11"/>
      <c r="JE58" s="11"/>
      <c r="JF58" s="11"/>
      <c r="JG58" s="11"/>
      <c r="JH58" s="11"/>
      <c r="JI58" s="11"/>
      <c r="JJ58" s="11"/>
      <c r="JK58" s="11"/>
      <c r="JL58" s="11"/>
      <c r="JM58" s="11"/>
      <c r="JN58" s="11"/>
      <c r="JO58" s="11"/>
      <c r="JP58" s="11"/>
      <c r="JQ58" s="11"/>
      <c r="JR58" s="11"/>
    </row>
    <row r="59" spans="1:278" ht="19" thickBot="1" x14ac:dyDescent="0.25">
      <c r="A59" s="11"/>
      <c r="B59" s="11"/>
      <c r="C59" s="11"/>
      <c r="D59" s="11"/>
      <c r="E59" s="11"/>
      <c r="F59" s="11"/>
      <c r="G59" s="11"/>
      <c r="H59" s="11"/>
      <c r="I59" s="11"/>
      <c r="J59" s="11"/>
      <c r="K59" s="11"/>
      <c r="L59" s="11"/>
      <c r="M59" s="11"/>
      <c r="N59" s="15"/>
      <c r="O59" s="11"/>
      <c r="P59" s="11"/>
      <c r="Q59" s="11"/>
      <c r="R59" s="11"/>
      <c r="S59" s="11"/>
      <c r="T59" s="11"/>
      <c r="U59" s="470" t="s">
        <v>56</v>
      </c>
      <c r="V59" s="470"/>
      <c r="W59" s="470"/>
      <c r="X59" s="470"/>
      <c r="Y59" s="422" t="s">
        <v>54</v>
      </c>
      <c r="Z59" s="11"/>
      <c r="AA59" s="400"/>
      <c r="HH59" s="11"/>
      <c r="HI59" s="11"/>
      <c r="HJ59" s="11"/>
      <c r="HK59" s="11"/>
      <c r="HL59" s="11"/>
      <c r="HM59" s="11"/>
      <c r="HN59" s="11"/>
      <c r="HO59" s="11"/>
      <c r="HP59" s="11"/>
      <c r="HQ59" s="11"/>
      <c r="HR59" s="11"/>
      <c r="HS59" s="11"/>
      <c r="HT59" s="11"/>
      <c r="HU59" s="11"/>
      <c r="HV59" s="11"/>
      <c r="HW59" s="11"/>
      <c r="HX59" s="11"/>
      <c r="HY59" s="11"/>
      <c r="HZ59" s="11"/>
      <c r="IA59" s="11"/>
      <c r="IB59" s="11"/>
      <c r="IC59" s="11"/>
      <c r="ID59" s="11"/>
      <c r="IE59" s="11"/>
      <c r="IF59" s="11"/>
      <c r="IG59" s="11"/>
      <c r="IH59" s="11"/>
      <c r="II59" s="11"/>
      <c r="IJ59" s="11"/>
      <c r="IK59" s="11"/>
      <c r="IL59" s="11"/>
      <c r="IM59" s="11"/>
      <c r="IN59" s="11"/>
      <c r="IO59" s="11"/>
      <c r="IP59" s="11"/>
      <c r="IQ59" s="11"/>
      <c r="IR59" s="11"/>
      <c r="IS59" s="11"/>
      <c r="IT59" s="11"/>
      <c r="IU59" s="11"/>
      <c r="IV59" s="11"/>
      <c r="IW59" s="11"/>
      <c r="IX59" s="11"/>
      <c r="IY59" s="11"/>
      <c r="IZ59" s="11"/>
      <c r="JA59" s="11"/>
      <c r="JB59" s="11"/>
      <c r="JC59" s="11"/>
      <c r="JD59" s="11"/>
      <c r="JE59" s="11"/>
      <c r="JF59" s="11"/>
      <c r="JG59" s="11"/>
      <c r="JH59" s="11"/>
      <c r="JI59" s="11"/>
      <c r="JJ59" s="11"/>
      <c r="JK59" s="11"/>
      <c r="JL59" s="11"/>
      <c r="JM59" s="11"/>
      <c r="JN59" s="11"/>
      <c r="JO59" s="11"/>
      <c r="JP59" s="11"/>
      <c r="JQ59" s="11"/>
      <c r="JR59" s="11"/>
    </row>
    <row r="60" spans="1:278" ht="19" thickBot="1" x14ac:dyDescent="0.25">
      <c r="A60" s="11"/>
      <c r="B60" s="11"/>
      <c r="C60" s="11"/>
      <c r="D60" s="11"/>
      <c r="E60" s="11"/>
      <c r="F60" s="11"/>
      <c r="G60" s="11"/>
      <c r="H60" s="11"/>
      <c r="I60" s="11"/>
      <c r="J60" s="11"/>
      <c r="K60" s="11"/>
      <c r="L60" s="11"/>
      <c r="M60" s="11"/>
      <c r="N60" s="15"/>
      <c r="O60" s="11"/>
      <c r="P60" s="11"/>
      <c r="Q60" s="11"/>
      <c r="R60" s="11"/>
      <c r="S60" s="11"/>
      <c r="T60" s="11"/>
      <c r="U60" s="201">
        <v>250</v>
      </c>
      <c r="V60" s="201">
        <v>2000</v>
      </c>
      <c r="W60" s="201">
        <v>5000</v>
      </c>
      <c r="X60" s="201">
        <v>10000</v>
      </c>
      <c r="Y60" s="201">
        <v>20000</v>
      </c>
      <c r="Z60" s="11"/>
      <c r="AA60" s="400"/>
      <c r="HH60" s="11"/>
      <c r="HI60" s="11"/>
      <c r="HJ60" s="11"/>
      <c r="HK60" s="11"/>
      <c r="HL60" s="11"/>
      <c r="HM60" s="11"/>
      <c r="HN60" s="11"/>
      <c r="HO60" s="11"/>
      <c r="HP60" s="11"/>
      <c r="HQ60" s="11"/>
      <c r="HR60" s="11"/>
      <c r="HS60" s="11"/>
      <c r="HT60" s="11"/>
      <c r="HU60" s="11"/>
      <c r="HV60" s="11"/>
      <c r="HW60" s="11"/>
      <c r="HX60" s="11"/>
      <c r="HY60" s="11"/>
      <c r="HZ60" s="11"/>
      <c r="IA60" s="11"/>
      <c r="IB60" s="11"/>
      <c r="IC60" s="11"/>
      <c r="ID60" s="11"/>
      <c r="IE60" s="11"/>
      <c r="IF60" s="11"/>
      <c r="IG60" s="11"/>
      <c r="IH60" s="11"/>
      <c r="II60" s="11"/>
      <c r="IJ60" s="11"/>
      <c r="IK60" s="11"/>
      <c r="IL60" s="11"/>
      <c r="IM60" s="11"/>
      <c r="IN60" s="11"/>
      <c r="IO60" s="11"/>
      <c r="IP60" s="11"/>
      <c r="IQ60" s="11"/>
      <c r="IR60" s="11"/>
      <c r="IS60" s="11"/>
      <c r="IT60" s="11"/>
      <c r="IU60" s="11"/>
      <c r="IV60" s="11"/>
      <c r="IW60" s="11"/>
      <c r="IX60" s="11"/>
      <c r="IY60" s="11"/>
      <c r="IZ60" s="11"/>
      <c r="JA60" s="11"/>
      <c r="JB60" s="11"/>
      <c r="JC60" s="11"/>
      <c r="JD60" s="11"/>
      <c r="JE60" s="11"/>
      <c r="JF60" s="11"/>
      <c r="JG60" s="11"/>
      <c r="JH60" s="11"/>
      <c r="JI60" s="11"/>
      <c r="JJ60" s="11"/>
      <c r="JK60" s="11"/>
      <c r="JL60" s="11"/>
      <c r="JM60" s="11"/>
      <c r="JN60" s="11"/>
      <c r="JO60" s="11"/>
      <c r="JP60" s="11"/>
      <c r="JQ60" s="11"/>
      <c r="JR60" s="11"/>
    </row>
    <row r="61" spans="1:278" ht="19" thickBot="1" x14ac:dyDescent="0.25">
      <c r="A61" s="11"/>
      <c r="B61" s="11"/>
      <c r="C61" s="11"/>
      <c r="D61" s="11"/>
      <c r="E61" s="11"/>
      <c r="F61" s="11"/>
      <c r="G61" s="11"/>
      <c r="H61" s="11"/>
      <c r="I61" s="11"/>
      <c r="J61" s="11"/>
      <c r="K61" s="11"/>
      <c r="L61" s="11"/>
      <c r="M61" s="11"/>
      <c r="N61" s="15"/>
      <c r="O61" s="11"/>
      <c r="P61" s="11"/>
      <c r="Q61" s="11"/>
      <c r="R61" s="11"/>
      <c r="S61" s="430"/>
      <c r="T61" s="11"/>
      <c r="U61" s="429">
        <f>1-(0.85*0.85)</f>
        <v>0.27750000000000008</v>
      </c>
      <c r="V61" s="429">
        <f t="shared" ref="V61:Y61" si="2">1-(0.85*0.85)</f>
        <v>0.27750000000000008</v>
      </c>
      <c r="W61" s="429">
        <f t="shared" si="2"/>
        <v>0.27750000000000008</v>
      </c>
      <c r="X61" s="429">
        <f t="shared" si="2"/>
        <v>0.27750000000000008</v>
      </c>
      <c r="Y61" s="429">
        <f t="shared" si="2"/>
        <v>0.27750000000000008</v>
      </c>
      <c r="Z61" s="11"/>
      <c r="AA61" s="400"/>
      <c r="HH61" s="11"/>
      <c r="HI61" s="11"/>
      <c r="HJ61" s="11"/>
      <c r="HK61" s="11"/>
      <c r="HL61" s="11"/>
      <c r="HM61" s="11"/>
      <c r="HN61" s="11"/>
      <c r="HO61" s="11"/>
      <c r="HP61" s="11"/>
      <c r="HQ61" s="11"/>
      <c r="HR61" s="11"/>
      <c r="HS61" s="11"/>
      <c r="HT61" s="11"/>
      <c r="HU61" s="11"/>
      <c r="HV61" s="11"/>
      <c r="HW61" s="11"/>
      <c r="HX61" s="11"/>
      <c r="HY61" s="11"/>
      <c r="HZ61" s="11"/>
      <c r="IA61" s="11"/>
      <c r="IB61" s="11"/>
      <c r="IC61" s="11"/>
      <c r="ID61" s="11"/>
      <c r="IE61" s="11"/>
      <c r="IF61" s="11"/>
      <c r="IG61" s="11"/>
      <c r="IH61" s="11"/>
      <c r="II61" s="11"/>
      <c r="IJ61" s="11"/>
      <c r="IK61" s="11"/>
      <c r="IL61" s="11"/>
      <c r="IM61" s="11"/>
      <c r="IN61" s="11"/>
      <c r="IO61" s="11"/>
      <c r="IP61" s="11"/>
      <c r="IQ61" s="11"/>
      <c r="IR61" s="11"/>
      <c r="IS61" s="11"/>
      <c r="IT61" s="11"/>
      <c r="IU61" s="11"/>
      <c r="IV61" s="11"/>
      <c r="IW61" s="11"/>
      <c r="IX61" s="11"/>
      <c r="IY61" s="11"/>
      <c r="IZ61" s="11"/>
      <c r="JA61" s="11"/>
      <c r="JB61" s="11"/>
      <c r="JC61" s="11"/>
      <c r="JD61" s="11"/>
      <c r="JE61" s="11"/>
      <c r="JF61" s="11"/>
      <c r="JG61" s="11"/>
      <c r="JH61" s="11"/>
      <c r="JI61" s="11"/>
      <c r="JJ61" s="11"/>
      <c r="JK61" s="11"/>
      <c r="JL61" s="11"/>
      <c r="JM61" s="11"/>
      <c r="JN61" s="11"/>
      <c r="JO61" s="11"/>
      <c r="JP61" s="11"/>
      <c r="JQ61" s="11"/>
      <c r="JR61" s="11"/>
    </row>
    <row r="62" spans="1:278" x14ac:dyDescent="0.2">
      <c r="A62" s="11"/>
      <c r="B62" s="11"/>
      <c r="C62" s="11"/>
      <c r="D62" s="11"/>
      <c r="E62" s="11"/>
      <c r="F62" s="11"/>
      <c r="G62" s="11"/>
      <c r="H62" s="11"/>
      <c r="I62" s="11"/>
      <c r="J62" s="11"/>
      <c r="K62" s="11"/>
      <c r="L62" s="11"/>
      <c r="M62" s="11"/>
      <c r="N62" s="15"/>
      <c r="O62" s="11"/>
      <c r="P62" s="11"/>
      <c r="Q62" s="11"/>
      <c r="R62" s="11"/>
      <c r="S62" s="430"/>
      <c r="T62" s="11"/>
      <c r="U62" s="11"/>
      <c r="V62" s="11"/>
      <c r="W62" s="11"/>
      <c r="X62" s="11"/>
      <c r="Y62" s="11"/>
      <c r="Z62" s="11"/>
      <c r="AA62" s="400"/>
      <c r="HH62" s="11"/>
      <c r="HI62" s="11"/>
      <c r="HJ62" s="11"/>
      <c r="HK62" s="11"/>
      <c r="HL62" s="11"/>
      <c r="HM62" s="11"/>
      <c r="HN62" s="11"/>
      <c r="HO62" s="11"/>
      <c r="HP62" s="11"/>
      <c r="HQ62" s="11"/>
      <c r="HR62" s="11"/>
      <c r="HS62" s="11"/>
      <c r="HT62" s="11"/>
      <c r="HU62" s="11"/>
      <c r="HV62" s="11"/>
      <c r="HW62" s="11"/>
      <c r="HX62" s="11"/>
      <c r="HY62" s="11"/>
      <c r="HZ62" s="11"/>
      <c r="IA62" s="11"/>
      <c r="IB62" s="11"/>
      <c r="IC62" s="11"/>
      <c r="ID62" s="11"/>
      <c r="IE62" s="11"/>
      <c r="IF62" s="11"/>
      <c r="IG62" s="11"/>
      <c r="IH62" s="11"/>
      <c r="II62" s="11"/>
      <c r="IJ62" s="11"/>
      <c r="IK62" s="11"/>
      <c r="IL62" s="11"/>
      <c r="IM62" s="11"/>
      <c r="IN62" s="11"/>
      <c r="IO62" s="11"/>
      <c r="IP62" s="11"/>
      <c r="IQ62" s="11"/>
      <c r="IR62" s="11"/>
      <c r="IS62" s="11"/>
      <c r="IT62" s="11"/>
      <c r="IU62" s="11"/>
      <c r="IV62" s="11"/>
      <c r="IW62" s="11"/>
      <c r="IX62" s="11"/>
      <c r="IY62" s="11"/>
      <c r="IZ62" s="11"/>
      <c r="JA62" s="11"/>
      <c r="JB62" s="11"/>
      <c r="JC62" s="11"/>
      <c r="JD62" s="11"/>
      <c r="JE62" s="11"/>
      <c r="JF62" s="11"/>
      <c r="JG62" s="11"/>
      <c r="JH62" s="11"/>
      <c r="JI62" s="11"/>
      <c r="JJ62" s="11"/>
      <c r="JK62" s="11"/>
      <c r="JL62" s="11"/>
      <c r="JM62" s="11"/>
      <c r="JN62" s="11"/>
      <c r="JO62" s="11"/>
      <c r="JP62" s="11"/>
      <c r="JQ62" s="11"/>
      <c r="JR62" s="11"/>
    </row>
    <row r="63" spans="1:278" ht="19" thickBot="1" x14ac:dyDescent="0.25">
      <c r="A63" s="11"/>
      <c r="B63" s="11"/>
      <c r="C63" s="11"/>
      <c r="D63" s="11"/>
      <c r="E63" s="11"/>
      <c r="F63" s="11"/>
      <c r="G63" s="11"/>
      <c r="H63" s="11"/>
      <c r="I63" s="11"/>
      <c r="J63" s="11"/>
      <c r="K63" s="11"/>
      <c r="L63" s="11"/>
      <c r="M63" s="11"/>
      <c r="N63" s="15"/>
      <c r="O63" s="11"/>
      <c r="P63" s="11"/>
      <c r="Q63" s="11"/>
      <c r="R63" s="11"/>
      <c r="S63" s="431"/>
      <c r="T63" s="11"/>
      <c r="U63" s="470" t="s">
        <v>57</v>
      </c>
      <c r="V63" s="470"/>
      <c r="W63" s="470"/>
      <c r="X63" s="470"/>
      <c r="Y63" s="422" t="s">
        <v>51</v>
      </c>
      <c r="Z63" s="11"/>
      <c r="AA63" s="400"/>
      <c r="HH63" s="11"/>
      <c r="HI63" s="11"/>
      <c r="HJ63" s="11"/>
      <c r="HK63" s="11"/>
      <c r="HL63" s="11"/>
      <c r="HM63" s="11"/>
      <c r="HN63" s="11"/>
      <c r="HO63" s="11"/>
      <c r="HP63" s="11"/>
      <c r="HQ63" s="11"/>
      <c r="HR63" s="11"/>
      <c r="HS63" s="11"/>
      <c r="HT63" s="11"/>
      <c r="HU63" s="11"/>
      <c r="HV63" s="11"/>
      <c r="HW63" s="11"/>
      <c r="HX63" s="11"/>
      <c r="HY63" s="11"/>
      <c r="HZ63" s="11"/>
      <c r="IA63" s="11"/>
      <c r="IB63" s="11"/>
      <c r="IC63" s="11"/>
      <c r="ID63" s="11"/>
      <c r="IE63" s="11"/>
      <c r="IF63" s="11"/>
      <c r="IG63" s="11"/>
      <c r="IH63" s="11"/>
      <c r="II63" s="11"/>
      <c r="IJ63" s="11"/>
      <c r="IK63" s="11"/>
      <c r="IL63" s="11"/>
      <c r="IM63" s="11"/>
      <c r="IN63" s="11"/>
      <c r="IO63" s="11"/>
      <c r="IP63" s="11"/>
      <c r="IQ63" s="11"/>
      <c r="IR63" s="11"/>
      <c r="IS63" s="11"/>
      <c r="IT63" s="11"/>
      <c r="IU63" s="11"/>
      <c r="IV63" s="11"/>
      <c r="IW63" s="11"/>
      <c r="IX63" s="11"/>
      <c r="IY63" s="11"/>
      <c r="IZ63" s="11"/>
      <c r="JA63" s="11"/>
      <c r="JB63" s="11"/>
      <c r="JC63" s="11"/>
      <c r="JD63" s="11"/>
      <c r="JE63" s="11"/>
      <c r="JF63" s="11"/>
      <c r="JG63" s="11"/>
      <c r="JH63" s="11"/>
      <c r="JI63" s="11"/>
      <c r="JJ63" s="11"/>
      <c r="JK63" s="11"/>
      <c r="JL63" s="11"/>
      <c r="JM63" s="11"/>
      <c r="JN63" s="11"/>
      <c r="JO63" s="11"/>
      <c r="JP63" s="11"/>
      <c r="JQ63" s="11"/>
      <c r="JR63" s="11"/>
    </row>
    <row r="64" spans="1:278" ht="19" thickBot="1" x14ac:dyDescent="0.25">
      <c r="A64" s="11"/>
      <c r="B64" s="11"/>
      <c r="C64" s="11"/>
      <c r="D64" s="11"/>
      <c r="E64" s="11"/>
      <c r="F64" s="11"/>
      <c r="G64" s="11"/>
      <c r="H64" s="11"/>
      <c r="I64" s="11"/>
      <c r="J64" s="11"/>
      <c r="K64" s="11"/>
      <c r="L64" s="11"/>
      <c r="M64" s="11"/>
      <c r="N64" s="15"/>
      <c r="O64" s="11"/>
      <c r="P64" s="11"/>
      <c r="Q64" s="11"/>
      <c r="R64" s="11"/>
      <c r="S64" s="11"/>
      <c r="T64" s="11"/>
      <c r="U64" s="201">
        <v>250</v>
      </c>
      <c r="V64" s="201">
        <v>2000</v>
      </c>
      <c r="W64" s="201">
        <v>5000</v>
      </c>
      <c r="X64" s="201">
        <v>10000</v>
      </c>
      <c r="Y64" s="201">
        <v>20000</v>
      </c>
      <c r="Z64" s="11"/>
      <c r="AA64" s="400"/>
      <c r="HH64" s="11"/>
      <c r="HI64" s="11"/>
      <c r="HJ64" s="11"/>
      <c r="HK64" s="11"/>
      <c r="HL64" s="11"/>
      <c r="HM64" s="11"/>
      <c r="HN64" s="11"/>
      <c r="HO64" s="11"/>
      <c r="HP64" s="11"/>
      <c r="HQ64" s="11"/>
      <c r="HR64" s="11"/>
      <c r="HS64" s="11"/>
      <c r="HT64" s="11"/>
      <c r="HU64" s="11"/>
      <c r="HV64" s="11"/>
      <c r="HW64" s="11"/>
      <c r="HX64" s="11"/>
      <c r="HY64" s="11"/>
      <c r="HZ64" s="11"/>
      <c r="IA64" s="11"/>
      <c r="IB64" s="11"/>
      <c r="IC64" s="11"/>
      <c r="ID64" s="11"/>
      <c r="IE64" s="11"/>
      <c r="IF64" s="11"/>
      <c r="IG64" s="11"/>
      <c r="IH64" s="11"/>
      <c r="II64" s="11"/>
      <c r="IJ64" s="11"/>
      <c r="IK64" s="11"/>
      <c r="IL64" s="11"/>
      <c r="IM64" s="11"/>
      <c r="IN64" s="11"/>
      <c r="IO64" s="11"/>
      <c r="IP64" s="11"/>
      <c r="IQ64" s="11"/>
      <c r="IR64" s="11"/>
      <c r="IS64" s="11"/>
      <c r="IT64" s="11"/>
      <c r="IU64" s="11"/>
      <c r="IV64" s="11"/>
      <c r="IW64" s="11"/>
      <c r="IX64" s="11"/>
      <c r="IY64" s="11"/>
      <c r="IZ64" s="11"/>
      <c r="JA64" s="11"/>
      <c r="JB64" s="11"/>
      <c r="JC64" s="11"/>
      <c r="JD64" s="11"/>
      <c r="JE64" s="11"/>
      <c r="JF64" s="11"/>
      <c r="JG64" s="11"/>
      <c r="JH64" s="11"/>
      <c r="JI64" s="11"/>
      <c r="JJ64" s="11"/>
      <c r="JK64" s="11"/>
      <c r="JL64" s="11"/>
      <c r="JM64" s="11"/>
      <c r="JN64" s="11"/>
      <c r="JO64" s="11"/>
      <c r="JP64" s="11"/>
      <c r="JQ64" s="11"/>
      <c r="JR64" s="11"/>
    </row>
    <row r="65" spans="1:278" ht="19" thickBot="1" x14ac:dyDescent="0.25">
      <c r="A65" s="11"/>
      <c r="B65" s="11"/>
      <c r="C65" s="12"/>
      <c r="D65" s="12"/>
      <c r="E65" s="12"/>
      <c r="F65" s="12"/>
      <c r="G65" s="11"/>
      <c r="H65" s="11"/>
      <c r="I65" s="11"/>
      <c r="J65" s="11"/>
      <c r="K65" s="11"/>
      <c r="L65" s="11"/>
      <c r="M65" s="11"/>
      <c r="N65" s="15"/>
      <c r="O65" s="11"/>
      <c r="P65" s="11"/>
      <c r="Q65" s="11"/>
      <c r="R65" s="11"/>
      <c r="S65" s="11"/>
      <c r="T65" s="11"/>
      <c r="U65" s="429">
        <v>0.15</v>
      </c>
      <c r="V65" s="429">
        <v>0.15</v>
      </c>
      <c r="W65" s="429">
        <v>0.06</v>
      </c>
      <c r="X65" s="414">
        <v>0</v>
      </c>
      <c r="Y65" s="414">
        <v>0</v>
      </c>
      <c r="Z65" s="11"/>
      <c r="AA65" s="400"/>
      <c r="HH65" s="11"/>
      <c r="HI65" s="11"/>
      <c r="HJ65" s="11"/>
      <c r="HK65" s="11"/>
      <c r="HL65" s="11"/>
      <c r="HM65" s="11"/>
      <c r="HN65" s="11"/>
      <c r="HO65" s="11"/>
      <c r="HP65" s="11"/>
      <c r="HQ65" s="11"/>
      <c r="HR65" s="11"/>
      <c r="HS65" s="11"/>
      <c r="HT65" s="11"/>
      <c r="HU65" s="11"/>
      <c r="HV65" s="11"/>
      <c r="HW65" s="11"/>
      <c r="HX65" s="11"/>
      <c r="HY65" s="11"/>
      <c r="HZ65" s="11"/>
      <c r="IA65" s="11"/>
      <c r="IB65" s="11"/>
      <c r="IC65" s="11"/>
      <c r="ID65" s="11"/>
      <c r="IE65" s="11"/>
      <c r="IF65" s="11"/>
      <c r="IG65" s="11"/>
      <c r="IH65" s="11"/>
      <c r="II65" s="11"/>
      <c r="IJ65" s="11"/>
      <c r="IK65" s="11"/>
      <c r="IL65" s="11"/>
      <c r="IM65" s="11"/>
      <c r="IN65" s="11"/>
      <c r="IO65" s="11"/>
      <c r="IP65" s="11"/>
      <c r="IQ65" s="11"/>
      <c r="IR65" s="11"/>
      <c r="IS65" s="11"/>
      <c r="IT65" s="11"/>
      <c r="IU65" s="11"/>
      <c r="IV65" s="11"/>
      <c r="IW65" s="11"/>
      <c r="IX65" s="11"/>
      <c r="IY65" s="11"/>
      <c r="IZ65" s="11"/>
      <c r="JA65" s="11"/>
      <c r="JB65" s="11"/>
      <c r="JC65" s="11"/>
      <c r="JD65" s="11"/>
      <c r="JE65" s="11"/>
      <c r="JF65" s="11"/>
      <c r="JG65" s="11"/>
      <c r="JH65" s="11"/>
      <c r="JI65" s="11"/>
      <c r="JJ65" s="11"/>
      <c r="JK65" s="11"/>
      <c r="JL65" s="11"/>
      <c r="JM65" s="11"/>
      <c r="JN65" s="11"/>
      <c r="JO65" s="11"/>
      <c r="JP65" s="11"/>
      <c r="JQ65" s="11"/>
      <c r="JR65" s="11"/>
    </row>
    <row r="66" spans="1:278" x14ac:dyDescent="0.2">
      <c r="A66" s="11"/>
      <c r="B66" s="11"/>
      <c r="C66" s="11"/>
      <c r="D66" s="11"/>
      <c r="E66" s="11"/>
      <c r="F66" s="11"/>
      <c r="G66" s="11"/>
      <c r="H66" s="11"/>
      <c r="I66" s="11"/>
      <c r="J66" s="11"/>
      <c r="K66" s="11"/>
      <c r="L66" s="11"/>
      <c r="M66" s="11"/>
      <c r="N66" s="15"/>
      <c r="O66" s="11"/>
      <c r="P66" s="11"/>
      <c r="Q66" s="11"/>
      <c r="R66" s="11"/>
      <c r="S66" s="11"/>
      <c r="T66" s="11"/>
      <c r="U66" s="11"/>
      <c r="V66" s="11"/>
      <c r="W66" s="11"/>
      <c r="X66" s="11"/>
      <c r="Y66" s="11"/>
      <c r="Z66" s="11"/>
      <c r="AA66" s="400"/>
      <c r="HH66" s="11"/>
      <c r="HI66" s="11"/>
      <c r="HJ66" s="11"/>
      <c r="HK66" s="11"/>
      <c r="HL66" s="11"/>
      <c r="HM66" s="11"/>
      <c r="HN66" s="11"/>
      <c r="HO66" s="11"/>
      <c r="HP66" s="11"/>
      <c r="HQ66" s="11"/>
      <c r="HR66" s="11"/>
      <c r="HS66" s="11"/>
      <c r="HT66" s="11"/>
      <c r="HU66" s="11"/>
      <c r="HV66" s="11"/>
      <c r="HW66" s="11"/>
      <c r="HX66" s="11"/>
      <c r="HY66" s="11"/>
      <c r="HZ66" s="11"/>
      <c r="IA66" s="11"/>
      <c r="IB66" s="11"/>
      <c r="IC66" s="11"/>
      <c r="ID66" s="11"/>
      <c r="IE66" s="11"/>
      <c r="IF66" s="11"/>
      <c r="IG66" s="11"/>
      <c r="IH66" s="11"/>
      <c r="II66" s="11"/>
      <c r="IJ66" s="11"/>
      <c r="IK66" s="11"/>
      <c r="IL66" s="11"/>
      <c r="IM66" s="11"/>
      <c r="IN66" s="11"/>
      <c r="IO66" s="11"/>
      <c r="IP66" s="11"/>
      <c r="IQ66" s="11"/>
      <c r="IR66" s="11"/>
      <c r="IS66" s="11"/>
      <c r="IT66" s="11"/>
      <c r="IU66" s="11"/>
      <c r="IV66" s="11"/>
      <c r="IW66" s="11"/>
      <c r="IX66" s="11"/>
      <c r="IY66" s="11"/>
      <c r="IZ66" s="11"/>
      <c r="JA66" s="11"/>
      <c r="JB66" s="11"/>
      <c r="JC66" s="11"/>
      <c r="JD66" s="11"/>
      <c r="JE66" s="11"/>
      <c r="JF66" s="11"/>
      <c r="JG66" s="11"/>
      <c r="JH66" s="11"/>
      <c r="JI66" s="11"/>
      <c r="JJ66" s="11"/>
      <c r="JK66" s="11"/>
      <c r="JL66" s="11"/>
      <c r="JM66" s="11"/>
      <c r="JN66" s="11"/>
      <c r="JO66" s="11"/>
      <c r="JP66" s="11"/>
      <c r="JQ66" s="11"/>
      <c r="JR66" s="11"/>
    </row>
    <row r="67" spans="1:278" ht="19" thickBot="1" x14ac:dyDescent="0.25">
      <c r="A67" s="11"/>
      <c r="B67" s="11"/>
      <c r="C67" s="11"/>
      <c r="D67" s="11"/>
      <c r="E67" s="11"/>
      <c r="F67" s="11"/>
      <c r="G67" s="11"/>
      <c r="H67" s="11"/>
      <c r="I67" s="11"/>
      <c r="J67" s="11"/>
      <c r="K67" s="11"/>
      <c r="L67" s="11"/>
      <c r="M67" s="11"/>
      <c r="N67" s="15"/>
      <c r="O67" s="11"/>
      <c r="P67" s="11"/>
      <c r="Q67" s="11"/>
      <c r="R67" s="11"/>
      <c r="S67" s="11"/>
      <c r="T67" s="11"/>
      <c r="U67" s="470" t="s">
        <v>58</v>
      </c>
      <c r="V67" s="470"/>
      <c r="W67" s="470"/>
      <c r="X67" s="470"/>
      <c r="Y67" s="422" t="s">
        <v>54</v>
      </c>
      <c r="Z67" s="11"/>
      <c r="AA67" s="400"/>
      <c r="HH67" s="11"/>
      <c r="HI67" s="11"/>
      <c r="HJ67" s="11"/>
      <c r="HK67" s="11"/>
      <c r="HL67" s="11"/>
      <c r="HM67" s="11"/>
      <c r="HN67" s="11"/>
      <c r="HO67" s="11"/>
      <c r="HP67" s="11"/>
      <c r="HQ67" s="11"/>
      <c r="HR67" s="11"/>
      <c r="HS67" s="11"/>
      <c r="HT67" s="11"/>
      <c r="HU67" s="11"/>
      <c r="HV67" s="11"/>
      <c r="HW67" s="11"/>
      <c r="HX67" s="11"/>
      <c r="HY67" s="11"/>
      <c r="HZ67" s="11"/>
      <c r="IA67" s="11"/>
      <c r="IB67" s="11"/>
      <c r="IC67" s="11"/>
      <c r="ID67" s="11"/>
      <c r="IE67" s="11"/>
      <c r="IF67" s="11"/>
      <c r="IG67" s="11"/>
      <c r="IH67" s="11"/>
      <c r="II67" s="11"/>
      <c r="IJ67" s="11"/>
      <c r="IK67" s="11"/>
      <c r="IL67" s="11"/>
      <c r="IM67" s="11"/>
      <c r="IN67" s="11"/>
      <c r="IO67" s="11"/>
      <c r="IP67" s="11"/>
      <c r="IQ67" s="11"/>
      <c r="IR67" s="11"/>
      <c r="IS67" s="11"/>
      <c r="IT67" s="11"/>
      <c r="IU67" s="11"/>
      <c r="IV67" s="11"/>
      <c r="IW67" s="11"/>
      <c r="IX67" s="11"/>
      <c r="IY67" s="11"/>
      <c r="IZ67" s="11"/>
      <c r="JA67" s="11"/>
      <c r="JB67" s="11"/>
      <c r="JC67" s="11"/>
      <c r="JD67" s="11"/>
      <c r="JE67" s="11"/>
      <c r="JF67" s="11"/>
      <c r="JG67" s="11"/>
      <c r="JH67" s="11"/>
      <c r="JI67" s="11"/>
      <c r="JJ67" s="11"/>
      <c r="JK67" s="11"/>
      <c r="JL67" s="11"/>
      <c r="JM67" s="11"/>
      <c r="JN67" s="11"/>
      <c r="JO67" s="11"/>
      <c r="JP67" s="11"/>
      <c r="JQ67" s="11"/>
      <c r="JR67" s="11"/>
    </row>
    <row r="68" spans="1:278" ht="19" thickBot="1" x14ac:dyDescent="0.25">
      <c r="A68" s="11"/>
      <c r="B68" s="11"/>
      <c r="C68" s="11"/>
      <c r="D68" s="11"/>
      <c r="E68" s="11"/>
      <c r="F68" s="11"/>
      <c r="G68" s="11"/>
      <c r="H68" s="11"/>
      <c r="I68" s="11"/>
      <c r="J68" s="11"/>
      <c r="K68" s="11"/>
      <c r="L68" s="11"/>
      <c r="M68" s="11"/>
      <c r="N68" s="15"/>
      <c r="O68" s="11"/>
      <c r="P68" s="11"/>
      <c r="Q68" s="11"/>
      <c r="R68" s="11"/>
      <c r="S68" s="11"/>
      <c r="T68" s="11"/>
      <c r="U68" s="201">
        <v>250</v>
      </c>
      <c r="V68" s="201">
        <v>2000</v>
      </c>
      <c r="W68" s="201">
        <v>5000</v>
      </c>
      <c r="X68" s="201">
        <v>10000</v>
      </c>
      <c r="Y68" s="201">
        <v>20000</v>
      </c>
      <c r="Z68" s="11"/>
      <c r="AA68" s="400"/>
      <c r="HH68" s="11"/>
      <c r="HI68" s="11"/>
      <c r="HJ68" s="11"/>
      <c r="HK68" s="11"/>
      <c r="HL68" s="11"/>
      <c r="HM68" s="11"/>
      <c r="HN68" s="11"/>
      <c r="HO68" s="11"/>
      <c r="HP68" s="11"/>
      <c r="HQ68" s="11"/>
      <c r="HR68" s="11"/>
      <c r="HS68" s="11"/>
      <c r="HT68" s="11"/>
      <c r="HU68" s="11"/>
      <c r="HV68" s="11"/>
      <c r="HW68" s="11"/>
      <c r="HX68" s="11"/>
      <c r="HY68" s="11"/>
      <c r="HZ68" s="11"/>
      <c r="IA68" s="11"/>
      <c r="IB68" s="11"/>
      <c r="IC68" s="11"/>
      <c r="ID68" s="11"/>
      <c r="IE68" s="11"/>
      <c r="IF68" s="11"/>
      <c r="IG68" s="11"/>
      <c r="IH68" s="11"/>
      <c r="II68" s="11"/>
      <c r="IJ68" s="11"/>
      <c r="IK68" s="11"/>
      <c r="IL68" s="11"/>
      <c r="IM68" s="11"/>
      <c r="IN68" s="11"/>
      <c r="IO68" s="11"/>
      <c r="IP68" s="11"/>
      <c r="IQ68" s="11"/>
      <c r="IR68" s="11"/>
      <c r="IS68" s="11"/>
      <c r="IT68" s="11"/>
      <c r="IU68" s="11"/>
      <c r="IV68" s="11"/>
      <c r="IW68" s="11"/>
      <c r="IX68" s="11"/>
      <c r="IY68" s="11"/>
      <c r="IZ68" s="11"/>
      <c r="JA68" s="11"/>
      <c r="JB68" s="11"/>
      <c r="JC68" s="11"/>
      <c r="JD68" s="11"/>
      <c r="JE68" s="11"/>
      <c r="JF68" s="11"/>
      <c r="JG68" s="11"/>
      <c r="JH68" s="11"/>
      <c r="JI68" s="11"/>
      <c r="JJ68" s="11"/>
      <c r="JK68" s="11"/>
      <c r="JL68" s="11"/>
      <c r="JM68" s="11"/>
      <c r="JN68" s="11"/>
      <c r="JO68" s="11"/>
      <c r="JP68" s="11"/>
      <c r="JQ68" s="11"/>
      <c r="JR68" s="11"/>
    </row>
    <row r="69" spans="1:278" ht="19" thickBot="1" x14ac:dyDescent="0.25">
      <c r="A69" s="11"/>
      <c r="B69" s="11"/>
      <c r="C69" s="11"/>
      <c r="D69" s="11"/>
      <c r="E69" s="11"/>
      <c r="F69" s="11"/>
      <c r="G69" s="11"/>
      <c r="H69" s="11"/>
      <c r="I69" s="11"/>
      <c r="J69" s="11"/>
      <c r="K69" s="11"/>
      <c r="L69" s="11"/>
      <c r="M69" s="11"/>
      <c r="N69" s="15"/>
      <c r="O69" s="11"/>
      <c r="P69" s="11"/>
      <c r="Q69" s="11"/>
      <c r="R69" s="11"/>
      <c r="S69" s="11"/>
      <c r="T69" s="11"/>
      <c r="U69" s="429">
        <v>7.0000000000000007E-2</v>
      </c>
      <c r="V69" s="429">
        <v>7.0000000000000007E-2</v>
      </c>
      <c r="W69" s="429">
        <v>7.0000000000000007E-2</v>
      </c>
      <c r="X69" s="414">
        <v>0</v>
      </c>
      <c r="Y69" s="414">
        <v>0</v>
      </c>
      <c r="Z69" s="11"/>
      <c r="AA69" s="400"/>
      <c r="HH69" s="11"/>
      <c r="HI69" s="11"/>
      <c r="HJ69" s="11"/>
      <c r="HK69" s="11"/>
      <c r="HL69" s="11"/>
      <c r="HM69" s="11"/>
      <c r="HN69" s="11"/>
      <c r="HO69" s="11"/>
      <c r="HP69" s="11"/>
      <c r="HQ69" s="11"/>
      <c r="HR69" s="11"/>
      <c r="HS69" s="11"/>
      <c r="HT69" s="11"/>
      <c r="HU69" s="11"/>
      <c r="HV69" s="11"/>
      <c r="HW69" s="11"/>
      <c r="HX69" s="11"/>
      <c r="HY69" s="11"/>
      <c r="HZ69" s="11"/>
      <c r="IA69" s="11"/>
      <c r="IB69" s="11"/>
      <c r="IC69" s="11"/>
      <c r="ID69" s="11"/>
      <c r="IE69" s="11"/>
      <c r="IF69" s="11"/>
      <c r="IG69" s="11"/>
      <c r="IH69" s="11"/>
      <c r="II69" s="11"/>
      <c r="IJ69" s="11"/>
      <c r="IK69" s="11"/>
      <c r="IL69" s="11"/>
      <c r="IM69" s="11"/>
      <c r="IN69" s="11"/>
      <c r="IO69" s="11"/>
      <c r="IP69" s="11"/>
      <c r="IQ69" s="11"/>
      <c r="IR69" s="11"/>
      <c r="IS69" s="11"/>
      <c r="IT69" s="11"/>
      <c r="IU69" s="11"/>
      <c r="IV69" s="11"/>
      <c r="IW69" s="11"/>
      <c r="IX69" s="11"/>
      <c r="IY69" s="11"/>
      <c r="IZ69" s="11"/>
      <c r="JA69" s="11"/>
      <c r="JB69" s="11"/>
      <c r="JC69" s="11"/>
      <c r="JD69" s="11"/>
      <c r="JE69" s="11"/>
      <c r="JF69" s="11"/>
      <c r="JG69" s="11"/>
      <c r="JH69" s="11"/>
      <c r="JI69" s="11"/>
      <c r="JJ69" s="11"/>
      <c r="JK69" s="11"/>
      <c r="JL69" s="11"/>
      <c r="JM69" s="11"/>
      <c r="JN69" s="11"/>
      <c r="JO69" s="11"/>
      <c r="JP69" s="11"/>
      <c r="JQ69" s="11"/>
      <c r="JR69" s="11"/>
    </row>
    <row r="70" spans="1:278" x14ac:dyDescent="0.2">
      <c r="A70" s="11"/>
      <c r="B70" s="11"/>
      <c r="C70" s="11"/>
      <c r="D70" s="11"/>
      <c r="E70" s="11"/>
      <c r="F70" s="11"/>
      <c r="G70" s="11"/>
      <c r="H70" s="11"/>
      <c r="I70" s="11"/>
      <c r="J70" s="11"/>
      <c r="K70" s="11"/>
      <c r="L70" s="11"/>
      <c r="M70" s="11"/>
      <c r="N70" s="15"/>
      <c r="O70" s="11"/>
      <c r="P70" s="11"/>
      <c r="Q70" s="11"/>
      <c r="R70" s="11"/>
      <c r="S70" s="11"/>
      <c r="T70" s="11"/>
      <c r="U70" s="11"/>
      <c r="V70" s="11"/>
      <c r="W70" s="11"/>
      <c r="X70" s="11"/>
      <c r="Y70" s="11"/>
      <c r="Z70" s="11"/>
      <c r="AA70" s="400"/>
      <c r="HH70" s="11"/>
      <c r="HI70" s="11"/>
      <c r="HJ70" s="11"/>
      <c r="HK70" s="11"/>
      <c r="HL70" s="11"/>
      <c r="HM70" s="11"/>
      <c r="HN70" s="11"/>
      <c r="HO70" s="11"/>
      <c r="HP70" s="11"/>
      <c r="HQ70" s="11"/>
      <c r="HR70" s="11"/>
      <c r="HS70" s="11"/>
      <c r="HT70" s="11"/>
      <c r="HU70" s="11"/>
      <c r="HV70" s="11"/>
      <c r="HW70" s="11"/>
      <c r="HX70" s="11"/>
      <c r="HY70" s="11"/>
      <c r="HZ70" s="11"/>
      <c r="IA70" s="11"/>
      <c r="IB70" s="11"/>
      <c r="IC70" s="11"/>
      <c r="ID70" s="11"/>
      <c r="IE70" s="11"/>
      <c r="IF70" s="11"/>
      <c r="IG70" s="11"/>
      <c r="IH70" s="11"/>
      <c r="II70" s="11"/>
      <c r="IJ70" s="11"/>
      <c r="IK70" s="11"/>
      <c r="IL70" s="11"/>
      <c r="IM70" s="11"/>
      <c r="IN70" s="11"/>
      <c r="IO70" s="11"/>
      <c r="IP70" s="11"/>
      <c r="IQ70" s="11"/>
      <c r="IR70" s="11"/>
      <c r="IS70" s="11"/>
      <c r="IT70" s="11"/>
      <c r="IU70" s="11"/>
      <c r="IV70" s="11"/>
      <c r="IW70" s="11"/>
      <c r="IX70" s="11"/>
      <c r="IY70" s="11"/>
      <c r="IZ70" s="11"/>
      <c r="JA70" s="11"/>
      <c r="JB70" s="11"/>
      <c r="JC70" s="11"/>
      <c r="JD70" s="11"/>
      <c r="JE70" s="11"/>
      <c r="JF70" s="11"/>
      <c r="JG70" s="11"/>
      <c r="JH70" s="11"/>
      <c r="JI70" s="11"/>
      <c r="JJ70" s="11"/>
      <c r="JK70" s="11"/>
      <c r="JL70" s="11"/>
      <c r="JM70" s="11"/>
      <c r="JN70" s="11"/>
      <c r="JO70" s="11"/>
      <c r="JP70" s="11"/>
      <c r="JQ70" s="11"/>
      <c r="JR70" s="11"/>
    </row>
    <row r="71" spans="1:278" x14ac:dyDescent="0.2">
      <c r="A71" s="11"/>
      <c r="B71" s="11"/>
      <c r="C71" s="11"/>
      <c r="D71" s="11"/>
      <c r="E71" s="11"/>
      <c r="F71" s="11"/>
      <c r="G71" s="11"/>
      <c r="H71" s="11"/>
      <c r="I71" s="11"/>
      <c r="J71" s="11"/>
      <c r="K71" s="11"/>
      <c r="L71" s="11"/>
      <c r="M71" s="11"/>
      <c r="N71" s="15"/>
      <c r="O71" s="11"/>
      <c r="P71" s="11"/>
      <c r="Q71" s="11"/>
      <c r="R71" s="11"/>
      <c r="S71" s="11"/>
      <c r="T71" s="11"/>
      <c r="U71" s="11"/>
      <c r="V71" s="11"/>
      <c r="W71" s="11"/>
      <c r="X71" s="11"/>
      <c r="Y71" s="11"/>
      <c r="Z71" s="11"/>
      <c r="AA71" s="400"/>
      <c r="HH71" s="11"/>
      <c r="HI71" s="11"/>
      <c r="HJ71" s="11"/>
      <c r="HK71" s="11"/>
      <c r="HL71" s="11"/>
      <c r="HM71" s="11"/>
      <c r="HN71" s="11"/>
      <c r="HO71" s="11"/>
      <c r="HP71" s="11"/>
      <c r="HQ71" s="11"/>
      <c r="HR71" s="11"/>
      <c r="HS71" s="11"/>
      <c r="HT71" s="11"/>
      <c r="HU71" s="11"/>
      <c r="HV71" s="11"/>
      <c r="HW71" s="11"/>
      <c r="HX71" s="11"/>
      <c r="HY71" s="11"/>
      <c r="HZ71" s="11"/>
      <c r="IA71" s="11"/>
      <c r="IB71" s="11"/>
      <c r="IC71" s="11"/>
      <c r="ID71" s="11"/>
      <c r="IE71" s="11"/>
      <c r="IF71" s="11"/>
      <c r="IG71" s="11"/>
      <c r="IH71" s="11"/>
      <c r="II71" s="11"/>
      <c r="IJ71" s="11"/>
      <c r="IK71" s="11"/>
      <c r="IL71" s="11"/>
      <c r="IM71" s="11"/>
      <c r="IN71" s="11"/>
      <c r="IO71" s="11"/>
      <c r="IP71" s="11"/>
      <c r="IQ71" s="11"/>
      <c r="IR71" s="11"/>
      <c r="IS71" s="11"/>
      <c r="IT71" s="11"/>
      <c r="IU71" s="11"/>
      <c r="IV71" s="11"/>
      <c r="IW71" s="11"/>
      <c r="IX71" s="11"/>
      <c r="IY71" s="11"/>
      <c r="IZ71" s="11"/>
      <c r="JA71" s="11"/>
      <c r="JB71" s="11"/>
      <c r="JC71" s="11"/>
      <c r="JD71" s="11"/>
      <c r="JE71" s="11"/>
      <c r="JF71" s="11"/>
      <c r="JG71" s="11"/>
      <c r="JH71" s="11"/>
      <c r="JI71" s="11"/>
      <c r="JJ71" s="11"/>
      <c r="JK71" s="11"/>
      <c r="JL71" s="11"/>
      <c r="JM71" s="11"/>
      <c r="JN71" s="11"/>
      <c r="JO71" s="11"/>
      <c r="JP71" s="11"/>
      <c r="JQ71" s="11"/>
      <c r="JR71" s="11"/>
    </row>
    <row r="72" spans="1:278" x14ac:dyDescent="0.2">
      <c r="A72" s="11"/>
      <c r="B72" s="11"/>
      <c r="C72" s="11"/>
      <c r="D72" s="11"/>
      <c r="E72" s="11"/>
      <c r="F72" s="11"/>
      <c r="G72" s="11"/>
      <c r="H72" s="11"/>
      <c r="I72" s="11"/>
      <c r="J72" s="11"/>
      <c r="K72" s="11"/>
      <c r="L72" s="11"/>
      <c r="M72" s="11"/>
      <c r="N72" s="15"/>
      <c r="O72" s="11"/>
      <c r="P72" s="11"/>
      <c r="Q72" s="11"/>
      <c r="R72" s="11"/>
      <c r="S72" s="11"/>
      <c r="T72" s="11"/>
      <c r="U72" s="11"/>
      <c r="V72" s="11"/>
      <c r="W72" s="11"/>
      <c r="X72" s="11"/>
      <c r="Y72" s="11"/>
      <c r="Z72" s="11"/>
      <c r="AA72" s="400"/>
      <c r="HH72" s="11"/>
      <c r="HI72" s="11"/>
      <c r="HJ72" s="11"/>
      <c r="HK72" s="11"/>
      <c r="HL72" s="11"/>
      <c r="HM72" s="11"/>
      <c r="HN72" s="11"/>
      <c r="HO72" s="11"/>
      <c r="HP72" s="11"/>
      <c r="HQ72" s="11"/>
      <c r="HR72" s="11"/>
      <c r="HS72" s="11"/>
      <c r="HT72" s="11"/>
      <c r="HU72" s="11"/>
      <c r="HV72" s="11"/>
      <c r="HW72" s="11"/>
      <c r="HX72" s="11"/>
      <c r="HY72" s="11"/>
      <c r="HZ72" s="11"/>
      <c r="IA72" s="11"/>
      <c r="IB72" s="11"/>
      <c r="IC72" s="11"/>
      <c r="ID72" s="11"/>
      <c r="IE72" s="11"/>
      <c r="IF72" s="11"/>
      <c r="IG72" s="11"/>
      <c r="IH72" s="11"/>
      <c r="II72" s="11"/>
      <c r="IJ72" s="11"/>
      <c r="IK72" s="11"/>
      <c r="IL72" s="11"/>
      <c r="IM72" s="11"/>
      <c r="IN72" s="11"/>
      <c r="IO72" s="11"/>
      <c r="IP72" s="11"/>
      <c r="IQ72" s="11"/>
      <c r="IR72" s="11"/>
      <c r="IS72" s="11"/>
      <c r="IT72" s="11"/>
      <c r="IU72" s="11"/>
      <c r="IV72" s="11"/>
      <c r="IW72" s="11"/>
      <c r="IX72" s="11"/>
      <c r="IY72" s="11"/>
      <c r="IZ72" s="11"/>
      <c r="JA72" s="11"/>
      <c r="JB72" s="11"/>
      <c r="JC72" s="11"/>
      <c r="JD72" s="11"/>
      <c r="JE72" s="11"/>
      <c r="JF72" s="11"/>
      <c r="JG72" s="11"/>
      <c r="JH72" s="11"/>
      <c r="JI72" s="11"/>
      <c r="JJ72" s="11"/>
      <c r="JK72" s="11"/>
      <c r="JL72" s="11"/>
      <c r="JM72" s="11"/>
      <c r="JN72" s="11"/>
      <c r="JO72" s="11"/>
      <c r="JP72" s="11"/>
      <c r="JQ72" s="11"/>
      <c r="JR72" s="11"/>
    </row>
    <row r="73" spans="1:278" x14ac:dyDescent="0.2">
      <c r="A73" s="11"/>
      <c r="B73" s="11"/>
      <c r="C73" s="11"/>
      <c r="D73" s="11"/>
      <c r="E73" s="11"/>
      <c r="F73" s="11"/>
      <c r="G73" s="11"/>
      <c r="H73" s="11"/>
      <c r="I73" s="11"/>
      <c r="J73" s="11"/>
      <c r="K73" s="11"/>
      <c r="L73" s="11"/>
      <c r="M73" s="11"/>
      <c r="N73" s="15"/>
      <c r="O73" s="11"/>
      <c r="P73" s="11"/>
      <c r="Q73" s="11"/>
      <c r="R73" s="11"/>
      <c r="S73" s="11"/>
      <c r="T73" s="11"/>
      <c r="U73" s="11"/>
      <c r="V73" s="11"/>
      <c r="W73" s="11"/>
      <c r="X73" s="11"/>
      <c r="Y73" s="11"/>
      <c r="Z73" s="11"/>
      <c r="AA73" s="400"/>
      <c r="HH73" s="11"/>
      <c r="HI73" s="11"/>
      <c r="HJ73" s="11"/>
      <c r="HK73" s="11"/>
      <c r="HL73" s="11"/>
      <c r="HM73" s="11"/>
      <c r="HN73" s="11"/>
      <c r="HO73" s="11"/>
      <c r="HP73" s="11"/>
      <c r="HQ73" s="11"/>
      <c r="HR73" s="11"/>
      <c r="HS73" s="11"/>
      <c r="HT73" s="11"/>
      <c r="HU73" s="11"/>
      <c r="HV73" s="11"/>
      <c r="HW73" s="11"/>
      <c r="HX73" s="11"/>
      <c r="HY73" s="11"/>
      <c r="HZ73" s="11"/>
      <c r="IA73" s="11"/>
      <c r="IB73" s="11"/>
      <c r="IC73" s="11"/>
      <c r="ID73" s="11"/>
      <c r="IE73" s="11"/>
      <c r="IF73" s="11"/>
      <c r="IG73" s="11"/>
      <c r="IH73" s="11"/>
      <c r="II73" s="11"/>
      <c r="IJ73" s="11"/>
      <c r="IK73" s="11"/>
      <c r="IL73" s="11"/>
      <c r="IM73" s="11"/>
      <c r="IN73" s="11"/>
      <c r="IO73" s="11"/>
      <c r="IP73" s="11"/>
      <c r="IQ73" s="11"/>
      <c r="IR73" s="11"/>
      <c r="IS73" s="11"/>
      <c r="IT73" s="11"/>
      <c r="IU73" s="11"/>
      <c r="IV73" s="11"/>
      <c r="IW73" s="11"/>
      <c r="IX73" s="11"/>
      <c r="IY73" s="11"/>
      <c r="IZ73" s="11"/>
      <c r="JA73" s="11"/>
      <c r="JB73" s="11"/>
      <c r="JC73" s="11"/>
      <c r="JD73" s="11"/>
      <c r="JE73" s="11"/>
      <c r="JF73" s="11"/>
      <c r="JG73" s="11"/>
      <c r="JH73" s="11"/>
      <c r="JI73" s="11"/>
      <c r="JJ73" s="11"/>
      <c r="JK73" s="11"/>
      <c r="JL73" s="11"/>
      <c r="JM73" s="11"/>
      <c r="JN73" s="11"/>
      <c r="JO73" s="11"/>
      <c r="JP73" s="11"/>
      <c r="JQ73" s="11"/>
      <c r="JR73" s="11"/>
    </row>
    <row r="74" spans="1:278" x14ac:dyDescent="0.2">
      <c r="A74" s="11"/>
      <c r="B74" s="11"/>
      <c r="C74" s="11"/>
      <c r="D74" s="11"/>
      <c r="E74" s="11"/>
      <c r="F74" s="11"/>
      <c r="G74" s="11"/>
      <c r="H74" s="11"/>
      <c r="I74" s="11"/>
      <c r="J74" s="11"/>
      <c r="K74" s="11"/>
      <c r="L74" s="11"/>
      <c r="M74" s="11"/>
      <c r="N74" s="15"/>
      <c r="O74" s="11"/>
      <c r="P74" s="11"/>
      <c r="Q74" s="11"/>
      <c r="R74" s="11"/>
      <c r="S74" s="11"/>
      <c r="T74" s="11"/>
      <c r="U74" s="11"/>
      <c r="V74" s="11"/>
      <c r="W74" s="11"/>
      <c r="X74" s="11"/>
      <c r="Y74" s="11"/>
      <c r="Z74" s="11"/>
      <c r="AA74" s="400"/>
      <c r="HH74" s="11"/>
      <c r="HI74" s="11"/>
      <c r="HJ74" s="11"/>
      <c r="HK74" s="11"/>
      <c r="HL74" s="11"/>
      <c r="HM74" s="11"/>
      <c r="HN74" s="11"/>
      <c r="HO74" s="11"/>
      <c r="HP74" s="11"/>
      <c r="HQ74" s="11"/>
      <c r="HR74" s="11"/>
      <c r="HS74" s="11"/>
      <c r="HT74" s="11"/>
      <c r="HU74" s="11"/>
      <c r="HV74" s="11"/>
      <c r="HW74" s="11"/>
      <c r="HX74" s="11"/>
      <c r="HY74" s="11"/>
      <c r="HZ74" s="11"/>
      <c r="IA74" s="11"/>
      <c r="IB74" s="11"/>
      <c r="IC74" s="11"/>
      <c r="ID74" s="11"/>
      <c r="IE74" s="11"/>
      <c r="IF74" s="11"/>
      <c r="IG74" s="11"/>
      <c r="IH74" s="11"/>
      <c r="II74" s="11"/>
      <c r="IJ74" s="11"/>
      <c r="IK74" s="11"/>
      <c r="IL74" s="11"/>
      <c r="IM74" s="11"/>
      <c r="IN74" s="11"/>
      <c r="IO74" s="11"/>
      <c r="IP74" s="11"/>
      <c r="IQ74" s="11"/>
      <c r="IR74" s="11"/>
      <c r="IS74" s="11"/>
      <c r="IT74" s="11"/>
      <c r="IU74" s="11"/>
      <c r="IV74" s="11"/>
      <c r="IW74" s="11"/>
      <c r="IX74" s="11"/>
      <c r="IY74" s="11"/>
      <c r="IZ74" s="11"/>
      <c r="JA74" s="11"/>
      <c r="JB74" s="11"/>
      <c r="JC74" s="11"/>
      <c r="JD74" s="11"/>
      <c r="JE74" s="11"/>
      <c r="JF74" s="11"/>
      <c r="JG74" s="11"/>
      <c r="JH74" s="11"/>
      <c r="JI74" s="11"/>
      <c r="JJ74" s="11"/>
      <c r="JK74" s="11"/>
      <c r="JL74" s="11"/>
      <c r="JM74" s="11"/>
      <c r="JN74" s="11"/>
      <c r="JO74" s="11"/>
      <c r="JP74" s="11"/>
      <c r="JQ74" s="11"/>
      <c r="JR74" s="11"/>
    </row>
    <row r="75" spans="1:278" x14ac:dyDescent="0.2">
      <c r="A75" s="11"/>
      <c r="B75" s="11"/>
      <c r="C75" s="11"/>
      <c r="D75" s="11"/>
      <c r="E75" s="11"/>
      <c r="F75" s="11"/>
      <c r="G75" s="11"/>
      <c r="H75" s="11"/>
      <c r="I75" s="11"/>
      <c r="J75" s="11"/>
      <c r="K75" s="11"/>
      <c r="L75" s="11"/>
      <c r="M75" s="11"/>
      <c r="N75" s="15"/>
      <c r="O75" s="11"/>
      <c r="P75" s="11"/>
      <c r="Q75" s="11"/>
      <c r="R75" s="11"/>
      <c r="S75" s="11"/>
      <c r="T75" s="11"/>
      <c r="U75" s="11"/>
      <c r="V75" s="11"/>
      <c r="W75" s="11"/>
      <c r="X75" s="11"/>
      <c r="Y75" s="11"/>
      <c r="Z75" s="11"/>
      <c r="AA75" s="400"/>
      <c r="HH75" s="11"/>
      <c r="HI75" s="11"/>
      <c r="HJ75" s="11"/>
      <c r="HK75" s="11"/>
      <c r="HL75" s="11"/>
      <c r="HM75" s="11"/>
      <c r="HN75" s="11"/>
      <c r="HO75" s="11"/>
      <c r="HP75" s="11"/>
      <c r="HQ75" s="11"/>
      <c r="HR75" s="11"/>
      <c r="HS75" s="11"/>
      <c r="HT75" s="11"/>
      <c r="HU75" s="11"/>
      <c r="HV75" s="11"/>
      <c r="HW75" s="11"/>
      <c r="HX75" s="11"/>
      <c r="HY75" s="11"/>
      <c r="HZ75" s="11"/>
      <c r="IA75" s="11"/>
      <c r="IB75" s="11"/>
      <c r="IC75" s="11"/>
      <c r="ID75" s="11"/>
      <c r="IE75" s="11"/>
      <c r="IF75" s="11"/>
      <c r="IG75" s="11"/>
      <c r="IH75" s="11"/>
      <c r="II75" s="11"/>
      <c r="IJ75" s="11"/>
      <c r="IK75" s="11"/>
      <c r="IL75" s="11"/>
      <c r="IM75" s="11"/>
      <c r="IN75" s="11"/>
      <c r="IO75" s="11"/>
      <c r="IP75" s="11"/>
      <c r="IQ75" s="11"/>
      <c r="IR75" s="11"/>
      <c r="IS75" s="11"/>
      <c r="IT75" s="11"/>
      <c r="IU75" s="11"/>
      <c r="IV75" s="11"/>
      <c r="IW75" s="11"/>
      <c r="IX75" s="11"/>
      <c r="IY75" s="11"/>
      <c r="IZ75" s="11"/>
      <c r="JA75" s="11"/>
      <c r="JB75" s="11"/>
      <c r="JC75" s="11"/>
      <c r="JD75" s="11"/>
      <c r="JE75" s="11"/>
      <c r="JF75" s="11"/>
      <c r="JG75" s="11"/>
      <c r="JH75" s="11"/>
      <c r="JI75" s="11"/>
      <c r="JJ75" s="11"/>
      <c r="JK75" s="11"/>
      <c r="JL75" s="11"/>
      <c r="JM75" s="11"/>
      <c r="JN75" s="11"/>
      <c r="JO75" s="11"/>
      <c r="JP75" s="11"/>
      <c r="JQ75" s="11"/>
      <c r="JR75" s="11"/>
    </row>
    <row r="76" spans="1:278" x14ac:dyDescent="0.2">
      <c r="A76" s="11"/>
      <c r="B76" s="11"/>
      <c r="C76" s="11"/>
      <c r="D76" s="11"/>
      <c r="E76" s="11"/>
      <c r="F76" s="11"/>
      <c r="G76" s="11"/>
      <c r="H76" s="11"/>
      <c r="I76" s="11"/>
      <c r="J76" s="11"/>
      <c r="K76" s="11"/>
      <c r="L76" s="11"/>
      <c r="M76" s="11"/>
      <c r="N76" s="15"/>
      <c r="O76" s="11"/>
      <c r="P76" s="11"/>
      <c r="Q76" s="11"/>
      <c r="R76" s="11"/>
      <c r="S76" s="11"/>
      <c r="T76" s="11"/>
      <c r="U76" s="11"/>
      <c r="V76" s="11"/>
      <c r="W76" s="11"/>
      <c r="X76" s="11"/>
      <c r="Y76" s="11"/>
      <c r="Z76" s="11"/>
      <c r="AA76" s="400"/>
      <c r="HH76" s="11"/>
      <c r="HI76" s="11"/>
      <c r="HJ76" s="11"/>
      <c r="HK76" s="11"/>
      <c r="HL76" s="11"/>
      <c r="HM76" s="11"/>
      <c r="HN76" s="11"/>
      <c r="HO76" s="11"/>
      <c r="HP76" s="11"/>
      <c r="HQ76" s="11"/>
      <c r="HR76" s="11"/>
      <c r="HS76" s="11"/>
      <c r="HT76" s="11"/>
      <c r="HU76" s="11"/>
      <c r="HV76" s="11"/>
      <c r="HW76" s="11"/>
      <c r="HX76" s="11"/>
      <c r="HY76" s="11"/>
      <c r="HZ76" s="11"/>
      <c r="IA76" s="11"/>
      <c r="IB76" s="11"/>
      <c r="IC76" s="11"/>
      <c r="ID76" s="11"/>
      <c r="IE76" s="11"/>
      <c r="IF76" s="11"/>
      <c r="IG76" s="11"/>
      <c r="IH76" s="11"/>
      <c r="II76" s="11"/>
      <c r="IJ76" s="11"/>
      <c r="IK76" s="11"/>
      <c r="IL76" s="11"/>
      <c r="IM76" s="11"/>
      <c r="IN76" s="11"/>
      <c r="IO76" s="11"/>
      <c r="IP76" s="11"/>
      <c r="IQ76" s="11"/>
      <c r="IR76" s="11"/>
      <c r="IS76" s="11"/>
      <c r="IT76" s="11"/>
      <c r="IU76" s="11"/>
      <c r="IV76" s="11"/>
      <c r="IW76" s="11"/>
      <c r="IX76" s="11"/>
      <c r="IY76" s="11"/>
      <c r="IZ76" s="11"/>
      <c r="JA76" s="11"/>
      <c r="JB76" s="11"/>
      <c r="JC76" s="11"/>
      <c r="JD76" s="11"/>
      <c r="JE76" s="11"/>
      <c r="JF76" s="11"/>
      <c r="JG76" s="11"/>
      <c r="JH76" s="11"/>
      <c r="JI76" s="11"/>
      <c r="JJ76" s="11"/>
      <c r="JK76" s="11"/>
      <c r="JL76" s="11"/>
      <c r="JM76" s="11"/>
      <c r="JN76" s="11"/>
      <c r="JO76" s="11"/>
      <c r="JP76" s="11"/>
      <c r="JQ76" s="11"/>
      <c r="JR76" s="11"/>
    </row>
    <row r="77" spans="1:278" x14ac:dyDescent="0.2">
      <c r="A77" s="11"/>
      <c r="B77" s="11"/>
      <c r="C77" s="11"/>
      <c r="D77" s="11"/>
      <c r="E77" s="11"/>
      <c r="F77" s="11"/>
      <c r="G77" s="11"/>
      <c r="H77" s="11"/>
      <c r="I77" s="11"/>
      <c r="J77" s="11"/>
      <c r="K77" s="11"/>
      <c r="L77" s="11"/>
      <c r="M77" s="11"/>
      <c r="N77" s="15"/>
      <c r="O77" s="11"/>
      <c r="P77" s="11"/>
      <c r="Q77" s="11"/>
      <c r="R77" s="11"/>
      <c r="S77" s="11"/>
      <c r="T77" s="11"/>
      <c r="U77" s="11"/>
      <c r="V77" s="11"/>
      <c r="W77" s="11"/>
      <c r="X77" s="11"/>
      <c r="Y77" s="11"/>
      <c r="Z77" s="11"/>
      <c r="AA77" s="400"/>
      <c r="HH77" s="11"/>
      <c r="HI77" s="11"/>
      <c r="HJ77" s="11"/>
      <c r="HK77" s="11"/>
      <c r="HL77" s="11"/>
      <c r="HM77" s="11"/>
      <c r="HN77" s="11"/>
      <c r="HO77" s="11"/>
      <c r="HP77" s="11"/>
      <c r="HQ77" s="11"/>
      <c r="HR77" s="11"/>
      <c r="HS77" s="11"/>
      <c r="HT77" s="11"/>
      <c r="HU77" s="11"/>
      <c r="HV77" s="11"/>
      <c r="HW77" s="11"/>
      <c r="HX77" s="11"/>
      <c r="HY77" s="11"/>
      <c r="HZ77" s="11"/>
      <c r="IA77" s="11"/>
      <c r="IB77" s="11"/>
      <c r="IC77" s="11"/>
      <c r="ID77" s="11"/>
      <c r="IE77" s="11"/>
      <c r="IF77" s="11"/>
      <c r="IG77" s="11"/>
      <c r="IH77" s="11"/>
      <c r="II77" s="11"/>
      <c r="IJ77" s="11"/>
      <c r="IK77" s="11"/>
      <c r="IL77" s="11"/>
      <c r="IM77" s="11"/>
      <c r="IN77" s="11"/>
      <c r="IO77" s="11"/>
      <c r="IP77" s="11"/>
      <c r="IQ77" s="11"/>
      <c r="IR77" s="11"/>
      <c r="IS77" s="11"/>
      <c r="IT77" s="11"/>
      <c r="IU77" s="11"/>
      <c r="IV77" s="11"/>
      <c r="IW77" s="11"/>
      <c r="IX77" s="11"/>
      <c r="IY77" s="11"/>
      <c r="IZ77" s="11"/>
      <c r="JA77" s="11"/>
      <c r="JB77" s="11"/>
      <c r="JC77" s="11"/>
      <c r="JD77" s="11"/>
      <c r="JE77" s="11"/>
      <c r="JF77" s="11"/>
      <c r="JG77" s="11"/>
      <c r="JH77" s="11"/>
      <c r="JI77" s="11"/>
      <c r="JJ77" s="11"/>
      <c r="JK77" s="11"/>
      <c r="JL77" s="11"/>
      <c r="JM77" s="11"/>
      <c r="JN77" s="11"/>
      <c r="JO77" s="11"/>
      <c r="JP77" s="11"/>
      <c r="JQ77" s="11"/>
      <c r="JR77" s="11"/>
    </row>
    <row r="78" spans="1:278" x14ac:dyDescent="0.2">
      <c r="A78" s="11"/>
      <c r="B78" s="11"/>
      <c r="C78" s="11"/>
      <c r="D78" s="11"/>
      <c r="E78" s="11"/>
      <c r="F78" s="11"/>
      <c r="G78" s="11"/>
      <c r="H78" s="11"/>
      <c r="I78" s="11"/>
      <c r="J78" s="11"/>
      <c r="K78" s="11"/>
      <c r="L78" s="11"/>
      <c r="M78" s="11"/>
      <c r="N78" s="15"/>
      <c r="O78" s="11"/>
      <c r="P78" s="11"/>
      <c r="Q78" s="11"/>
      <c r="R78" s="11"/>
      <c r="S78" s="11"/>
      <c r="T78" s="11"/>
      <c r="U78" s="11"/>
      <c r="V78" s="11"/>
      <c r="W78" s="11"/>
      <c r="X78" s="11"/>
      <c r="Y78" s="11"/>
      <c r="Z78" s="11"/>
      <c r="AA78" s="400"/>
      <c r="HH78" s="11"/>
      <c r="HI78" s="11"/>
      <c r="HJ78" s="11"/>
      <c r="HK78" s="11"/>
      <c r="HL78" s="11"/>
      <c r="HM78" s="11"/>
      <c r="HN78" s="11"/>
      <c r="HO78" s="11"/>
      <c r="HP78" s="11"/>
      <c r="HQ78" s="11"/>
      <c r="HR78" s="11"/>
      <c r="HS78" s="11"/>
      <c r="HT78" s="11"/>
      <c r="HU78" s="11"/>
      <c r="HV78" s="11"/>
      <c r="HW78" s="11"/>
      <c r="HX78" s="11"/>
      <c r="HY78" s="11"/>
      <c r="HZ78" s="11"/>
      <c r="IA78" s="11"/>
      <c r="IB78" s="11"/>
      <c r="IC78" s="11"/>
      <c r="ID78" s="11"/>
      <c r="IE78" s="11"/>
      <c r="IF78" s="11"/>
      <c r="IG78" s="11"/>
      <c r="IH78" s="11"/>
      <c r="II78" s="11"/>
      <c r="IJ78" s="11"/>
      <c r="IK78" s="11"/>
      <c r="IL78" s="11"/>
      <c r="IM78" s="11"/>
      <c r="IN78" s="11"/>
      <c r="IO78" s="11"/>
      <c r="IP78" s="11"/>
      <c r="IQ78" s="11"/>
      <c r="IR78" s="11"/>
      <c r="IS78" s="11"/>
      <c r="IT78" s="11"/>
      <c r="IU78" s="11"/>
      <c r="IV78" s="11"/>
      <c r="IW78" s="11"/>
      <c r="IX78" s="11"/>
      <c r="IY78" s="11"/>
      <c r="IZ78" s="11"/>
      <c r="JA78" s="11"/>
      <c r="JB78" s="11"/>
      <c r="JC78" s="11"/>
      <c r="JD78" s="11"/>
      <c r="JE78" s="11"/>
      <c r="JF78" s="11"/>
      <c r="JG78" s="11"/>
      <c r="JH78" s="11"/>
      <c r="JI78" s="11"/>
      <c r="JJ78" s="11"/>
      <c r="JK78" s="11"/>
      <c r="JL78" s="11"/>
      <c r="JM78" s="11"/>
      <c r="JN78" s="11"/>
      <c r="JO78" s="11"/>
      <c r="JP78" s="11"/>
      <c r="JQ78" s="11"/>
      <c r="JR78" s="11"/>
    </row>
    <row r="79" spans="1:278" x14ac:dyDescent="0.2">
      <c r="A79" s="11"/>
      <c r="B79" s="11"/>
      <c r="C79" s="11"/>
      <c r="D79" s="11"/>
      <c r="E79" s="11"/>
      <c r="F79" s="11"/>
      <c r="G79" s="11"/>
      <c r="H79" s="11"/>
      <c r="I79" s="11"/>
      <c r="J79" s="11"/>
      <c r="K79" s="11"/>
      <c r="L79" s="11"/>
      <c r="M79" s="11"/>
      <c r="N79" s="15"/>
      <c r="O79" s="11"/>
      <c r="P79" s="11"/>
      <c r="Q79" s="11"/>
      <c r="R79" s="11"/>
      <c r="S79" s="11"/>
      <c r="T79" s="11"/>
      <c r="U79" s="11"/>
      <c r="V79" s="11"/>
      <c r="W79" s="11"/>
      <c r="X79" s="11"/>
      <c r="Y79" s="11"/>
      <c r="Z79" s="11"/>
      <c r="AA79" s="400"/>
      <c r="HH79" s="11"/>
      <c r="HI79" s="11"/>
      <c r="HJ79" s="11"/>
      <c r="HK79" s="11"/>
      <c r="HL79" s="11"/>
      <c r="HM79" s="11"/>
      <c r="HN79" s="11"/>
      <c r="HO79" s="11"/>
      <c r="HP79" s="11"/>
      <c r="HQ79" s="11"/>
      <c r="HR79" s="11"/>
      <c r="HS79" s="11"/>
      <c r="HT79" s="11"/>
      <c r="HU79" s="11"/>
      <c r="HV79" s="11"/>
      <c r="HW79" s="11"/>
      <c r="HX79" s="11"/>
      <c r="HY79" s="11"/>
      <c r="HZ79" s="11"/>
      <c r="IA79" s="11"/>
      <c r="IB79" s="11"/>
      <c r="IC79" s="11"/>
      <c r="ID79" s="11"/>
      <c r="IE79" s="11"/>
      <c r="IF79" s="11"/>
      <c r="IG79" s="11"/>
      <c r="IH79" s="11"/>
      <c r="II79" s="11"/>
      <c r="IJ79" s="11"/>
      <c r="IK79" s="11"/>
      <c r="IL79" s="11"/>
      <c r="IM79" s="11"/>
      <c r="IN79" s="11"/>
      <c r="IO79" s="11"/>
      <c r="IP79" s="11"/>
      <c r="IQ79" s="11"/>
      <c r="IR79" s="11"/>
      <c r="IS79" s="11"/>
      <c r="IT79" s="11"/>
      <c r="IU79" s="11"/>
      <c r="IV79" s="11"/>
      <c r="IW79" s="11"/>
      <c r="IX79" s="11"/>
      <c r="IY79" s="11"/>
      <c r="IZ79" s="11"/>
      <c r="JA79" s="11"/>
      <c r="JB79" s="11"/>
      <c r="JC79" s="11"/>
      <c r="JD79" s="11"/>
      <c r="JE79" s="11"/>
      <c r="JF79" s="11"/>
      <c r="JG79" s="11"/>
      <c r="JH79" s="11"/>
      <c r="JI79" s="11"/>
      <c r="JJ79" s="11"/>
      <c r="JK79" s="11"/>
      <c r="JL79" s="11"/>
      <c r="JM79" s="11"/>
      <c r="JN79" s="11"/>
      <c r="JO79" s="11"/>
      <c r="JP79" s="11"/>
      <c r="JQ79" s="11"/>
      <c r="JR79" s="11"/>
    </row>
    <row r="80" spans="1:278" x14ac:dyDescent="0.2">
      <c r="A80" s="11"/>
      <c r="B80" s="11"/>
      <c r="C80" s="11"/>
      <c r="D80" s="11"/>
      <c r="E80" s="11"/>
      <c r="F80" s="11"/>
      <c r="G80" s="11"/>
      <c r="H80" s="11"/>
      <c r="I80" s="11"/>
      <c r="J80" s="11"/>
      <c r="K80" s="11"/>
      <c r="L80" s="11"/>
      <c r="M80" s="11"/>
      <c r="N80" s="15"/>
      <c r="O80" s="11"/>
      <c r="P80" s="11"/>
      <c r="Q80" s="11"/>
      <c r="R80" s="11"/>
      <c r="S80" s="11"/>
      <c r="T80" s="11"/>
      <c r="U80" s="11"/>
      <c r="V80" s="11"/>
      <c r="W80" s="11"/>
      <c r="X80" s="11"/>
      <c r="Y80" s="11"/>
      <c r="Z80" s="11"/>
      <c r="AA80" s="400"/>
      <c r="HH80" s="11"/>
      <c r="HI80" s="11"/>
      <c r="HJ80" s="11"/>
      <c r="HK80" s="11"/>
      <c r="HL80" s="11"/>
      <c r="HM80" s="11"/>
      <c r="HN80" s="11"/>
      <c r="HO80" s="11"/>
      <c r="HP80" s="11"/>
      <c r="HQ80" s="11"/>
      <c r="HR80" s="11"/>
      <c r="HS80" s="11"/>
      <c r="HT80" s="11"/>
      <c r="HU80" s="11"/>
      <c r="HV80" s="11"/>
      <c r="HW80" s="11"/>
      <c r="HX80" s="11"/>
      <c r="HY80" s="11"/>
      <c r="HZ80" s="11"/>
      <c r="IA80" s="11"/>
      <c r="IB80" s="11"/>
      <c r="IC80" s="11"/>
      <c r="ID80" s="11"/>
      <c r="IE80" s="11"/>
      <c r="IF80" s="11"/>
      <c r="IG80" s="11"/>
      <c r="IH80" s="11"/>
      <c r="II80" s="11"/>
      <c r="IJ80" s="11"/>
      <c r="IK80" s="11"/>
      <c r="IL80" s="11"/>
      <c r="IM80" s="11"/>
      <c r="IN80" s="11"/>
      <c r="IO80" s="11"/>
      <c r="IP80" s="11"/>
      <c r="IQ80" s="11"/>
      <c r="IR80" s="11"/>
      <c r="IS80" s="11"/>
      <c r="IT80" s="11"/>
      <c r="IU80" s="11"/>
      <c r="IV80" s="11"/>
      <c r="IW80" s="11"/>
      <c r="IX80" s="11"/>
      <c r="IY80" s="11"/>
      <c r="IZ80" s="11"/>
      <c r="JA80" s="11"/>
      <c r="JB80" s="11"/>
      <c r="JC80" s="11"/>
      <c r="JD80" s="11"/>
      <c r="JE80" s="11"/>
      <c r="JF80" s="11"/>
      <c r="JG80" s="11"/>
      <c r="JH80" s="11"/>
      <c r="JI80" s="11"/>
      <c r="JJ80" s="11"/>
      <c r="JK80" s="11"/>
      <c r="JL80" s="11"/>
      <c r="JM80" s="11"/>
      <c r="JN80" s="11"/>
      <c r="JO80" s="11"/>
      <c r="JP80" s="11"/>
      <c r="JQ80" s="11"/>
      <c r="JR80" s="11"/>
    </row>
    <row r="81" spans="1:278" x14ac:dyDescent="0.2">
      <c r="A81" s="11"/>
      <c r="B81" s="11"/>
      <c r="C81" s="11"/>
      <c r="D81" s="11"/>
      <c r="E81" s="11"/>
      <c r="F81" s="11"/>
      <c r="G81" s="11"/>
      <c r="H81" s="11"/>
      <c r="I81" s="11"/>
      <c r="J81" s="11"/>
      <c r="K81" s="11"/>
      <c r="L81" s="11"/>
      <c r="M81" s="11"/>
      <c r="N81" s="15"/>
      <c r="O81" s="11"/>
      <c r="P81" s="11"/>
      <c r="Q81" s="11"/>
      <c r="R81" s="11"/>
      <c r="S81" s="11"/>
      <c r="T81" s="11"/>
      <c r="U81" s="11"/>
      <c r="V81" s="11"/>
      <c r="W81" s="11"/>
      <c r="X81" s="11"/>
      <c r="Y81" s="11"/>
      <c r="Z81" s="11"/>
      <c r="AA81" s="400"/>
      <c r="HH81" s="11"/>
      <c r="HI81" s="11"/>
      <c r="HJ81" s="11"/>
      <c r="HK81" s="11"/>
      <c r="HL81" s="11"/>
      <c r="HM81" s="11"/>
      <c r="HN81" s="11"/>
      <c r="HO81" s="11"/>
      <c r="HP81" s="11"/>
      <c r="HQ81" s="11"/>
      <c r="HR81" s="11"/>
      <c r="HS81" s="11"/>
      <c r="HT81" s="11"/>
      <c r="HU81" s="11"/>
      <c r="HV81" s="11"/>
      <c r="HW81" s="11"/>
      <c r="HX81" s="11"/>
      <c r="HY81" s="11"/>
      <c r="HZ81" s="11"/>
      <c r="IA81" s="11"/>
      <c r="IB81" s="11"/>
      <c r="IC81" s="11"/>
      <c r="ID81" s="11"/>
      <c r="IE81" s="11"/>
      <c r="IF81" s="11"/>
      <c r="IG81" s="11"/>
      <c r="IH81" s="11"/>
      <c r="II81" s="11"/>
      <c r="IJ81" s="11"/>
      <c r="IK81" s="11"/>
      <c r="IL81" s="11"/>
      <c r="IM81" s="11"/>
      <c r="IN81" s="11"/>
      <c r="IO81" s="11"/>
      <c r="IP81" s="11"/>
      <c r="IQ81" s="11"/>
      <c r="IR81" s="11"/>
      <c r="IS81" s="11"/>
      <c r="IT81" s="11"/>
      <c r="IU81" s="11"/>
      <c r="IV81" s="11"/>
      <c r="IW81" s="11"/>
      <c r="IX81" s="11"/>
      <c r="IY81" s="11"/>
      <c r="IZ81" s="11"/>
      <c r="JA81" s="11"/>
      <c r="JB81" s="11"/>
      <c r="JC81" s="11"/>
      <c r="JD81" s="11"/>
      <c r="JE81" s="11"/>
      <c r="JF81" s="11"/>
      <c r="JG81" s="11"/>
      <c r="JH81" s="11"/>
      <c r="JI81" s="11"/>
      <c r="JJ81" s="11"/>
      <c r="JK81" s="11"/>
      <c r="JL81" s="11"/>
      <c r="JM81" s="11"/>
      <c r="JN81" s="11"/>
      <c r="JO81" s="11"/>
      <c r="JP81" s="11"/>
      <c r="JQ81" s="11"/>
      <c r="JR81" s="11"/>
    </row>
    <row r="82" spans="1:278" x14ac:dyDescent="0.2">
      <c r="A82" s="11"/>
      <c r="B82" s="11"/>
      <c r="C82" s="11"/>
      <c r="D82" s="11"/>
      <c r="E82" s="11"/>
      <c r="F82" s="11"/>
      <c r="G82" s="11"/>
      <c r="H82" s="11"/>
      <c r="I82" s="11"/>
      <c r="J82" s="11"/>
      <c r="K82" s="11"/>
      <c r="L82" s="11"/>
      <c r="M82" s="11"/>
      <c r="N82" s="15"/>
      <c r="O82" s="11"/>
      <c r="P82" s="11"/>
      <c r="Q82" s="11"/>
      <c r="R82" s="11"/>
      <c r="S82" s="11"/>
      <c r="T82" s="11"/>
      <c r="U82" s="11"/>
      <c r="V82" s="11"/>
      <c r="W82" s="11"/>
      <c r="X82" s="11"/>
      <c r="Y82" s="11"/>
      <c r="Z82" s="11"/>
      <c r="AA82" s="400"/>
      <c r="HH82" s="11"/>
      <c r="HI82" s="11"/>
      <c r="HJ82" s="11"/>
      <c r="HK82" s="11"/>
      <c r="HL82" s="11"/>
      <c r="HM82" s="11"/>
      <c r="HN82" s="11"/>
      <c r="HO82" s="11"/>
      <c r="HP82" s="11"/>
      <c r="HQ82" s="11"/>
      <c r="HR82" s="11"/>
      <c r="HS82" s="11"/>
      <c r="HT82" s="11"/>
      <c r="HU82" s="11"/>
      <c r="HV82" s="11"/>
      <c r="HW82" s="11"/>
      <c r="HX82" s="11"/>
      <c r="HY82" s="11"/>
      <c r="HZ82" s="11"/>
      <c r="IA82" s="11"/>
      <c r="IB82" s="11"/>
      <c r="IC82" s="11"/>
      <c r="ID82" s="11"/>
      <c r="IE82" s="11"/>
      <c r="IF82" s="11"/>
      <c r="IG82" s="11"/>
      <c r="IH82" s="11"/>
      <c r="II82" s="11"/>
      <c r="IJ82" s="11"/>
      <c r="IK82" s="11"/>
      <c r="IL82" s="11"/>
      <c r="IM82" s="11"/>
      <c r="IN82" s="11"/>
      <c r="IO82" s="11"/>
      <c r="IP82" s="11"/>
      <c r="IQ82" s="11"/>
      <c r="IR82" s="11"/>
      <c r="IS82" s="11"/>
      <c r="IT82" s="11"/>
      <c r="IU82" s="11"/>
      <c r="IV82" s="11"/>
      <c r="IW82" s="11"/>
      <c r="IX82" s="11"/>
      <c r="IY82" s="11"/>
      <c r="IZ82" s="11"/>
      <c r="JA82" s="11"/>
      <c r="JB82" s="11"/>
      <c r="JC82" s="11"/>
      <c r="JD82" s="11"/>
      <c r="JE82" s="11"/>
      <c r="JF82" s="11"/>
      <c r="JG82" s="11"/>
      <c r="JH82" s="11"/>
      <c r="JI82" s="11"/>
      <c r="JJ82" s="11"/>
      <c r="JK82" s="11"/>
      <c r="JL82" s="11"/>
      <c r="JM82" s="11"/>
      <c r="JN82" s="11"/>
      <c r="JO82" s="11"/>
      <c r="JP82" s="11"/>
      <c r="JQ82" s="11"/>
      <c r="JR82" s="11"/>
    </row>
    <row r="83" spans="1:278" x14ac:dyDescent="0.2">
      <c r="A83" s="11"/>
      <c r="B83" s="11"/>
      <c r="C83" s="11"/>
      <c r="D83" s="11"/>
      <c r="E83" s="11"/>
      <c r="F83" s="11"/>
      <c r="G83" s="11"/>
      <c r="H83" s="11"/>
      <c r="I83" s="11"/>
      <c r="J83" s="11"/>
      <c r="K83" s="11"/>
      <c r="L83" s="11"/>
      <c r="M83" s="11"/>
      <c r="N83" s="15"/>
      <c r="O83" s="11"/>
      <c r="P83" s="11"/>
      <c r="Q83" s="11"/>
      <c r="R83" s="11"/>
      <c r="S83" s="11"/>
      <c r="T83" s="11"/>
      <c r="U83" s="11"/>
      <c r="V83" s="11"/>
      <c r="W83" s="11"/>
      <c r="X83" s="11"/>
      <c r="Y83" s="11"/>
      <c r="Z83" s="11"/>
      <c r="AA83" s="400"/>
      <c r="HH83" s="11"/>
      <c r="HI83" s="11"/>
      <c r="HJ83" s="11"/>
      <c r="HK83" s="11"/>
      <c r="HL83" s="11"/>
      <c r="HM83" s="11"/>
      <c r="HN83" s="11"/>
      <c r="HO83" s="11"/>
      <c r="HP83" s="11"/>
      <c r="HQ83" s="11"/>
      <c r="HR83" s="11"/>
      <c r="HS83" s="11"/>
      <c r="HT83" s="11"/>
      <c r="HU83" s="11"/>
      <c r="HV83" s="11"/>
      <c r="HW83" s="11"/>
      <c r="HX83" s="11"/>
      <c r="HY83" s="11"/>
      <c r="HZ83" s="11"/>
      <c r="IA83" s="11"/>
      <c r="IB83" s="11"/>
      <c r="IC83" s="11"/>
      <c r="ID83" s="11"/>
      <c r="IE83" s="11"/>
      <c r="IF83" s="11"/>
      <c r="IG83" s="11"/>
      <c r="IH83" s="11"/>
      <c r="II83" s="11"/>
      <c r="IJ83" s="11"/>
      <c r="IK83" s="11"/>
      <c r="IL83" s="11"/>
      <c r="IM83" s="11"/>
      <c r="IN83" s="11"/>
      <c r="IO83" s="11"/>
      <c r="IP83" s="11"/>
      <c r="IQ83" s="11"/>
      <c r="IR83" s="11"/>
      <c r="IS83" s="11"/>
      <c r="IT83" s="11"/>
      <c r="IU83" s="11"/>
      <c r="IV83" s="11"/>
      <c r="IW83" s="11"/>
      <c r="IX83" s="11"/>
      <c r="IY83" s="11"/>
      <c r="IZ83" s="11"/>
      <c r="JA83" s="11"/>
      <c r="JB83" s="11"/>
      <c r="JC83" s="11"/>
      <c r="JD83" s="11"/>
      <c r="JE83" s="11"/>
      <c r="JF83" s="11"/>
      <c r="JG83" s="11"/>
      <c r="JH83" s="11"/>
      <c r="JI83" s="11"/>
      <c r="JJ83" s="11"/>
      <c r="JK83" s="11"/>
      <c r="JL83" s="11"/>
      <c r="JM83" s="11"/>
      <c r="JN83" s="11"/>
      <c r="JO83" s="11"/>
      <c r="JP83" s="11"/>
      <c r="JQ83" s="11"/>
      <c r="JR83" s="11"/>
    </row>
    <row r="84" spans="1:278" x14ac:dyDescent="0.2">
      <c r="A84" s="11"/>
      <c r="B84" s="11"/>
      <c r="C84" s="11"/>
      <c r="D84" s="11"/>
      <c r="E84" s="11"/>
      <c r="F84" s="11"/>
      <c r="G84" s="11"/>
      <c r="H84" s="11"/>
      <c r="I84" s="11"/>
      <c r="J84" s="11"/>
      <c r="K84" s="11"/>
      <c r="L84" s="11"/>
      <c r="M84" s="11"/>
      <c r="N84" s="15"/>
      <c r="O84" s="11"/>
      <c r="P84" s="11"/>
      <c r="Q84" s="11"/>
      <c r="R84" s="11"/>
      <c r="S84" s="11"/>
      <c r="T84" s="11"/>
      <c r="U84" s="11"/>
      <c r="V84" s="11"/>
      <c r="W84" s="11"/>
      <c r="X84" s="11"/>
      <c r="Y84" s="11"/>
      <c r="Z84" s="11"/>
      <c r="AA84" s="400"/>
      <c r="HH84" s="11"/>
      <c r="HI84" s="11"/>
      <c r="HJ84" s="11"/>
      <c r="HK84" s="11"/>
      <c r="HL84" s="11"/>
      <c r="HM84" s="11"/>
      <c r="HN84" s="11"/>
      <c r="HO84" s="11"/>
      <c r="HP84" s="11"/>
      <c r="HQ84" s="11"/>
      <c r="HR84" s="11"/>
      <c r="HS84" s="11"/>
      <c r="HT84" s="11"/>
      <c r="HU84" s="11"/>
      <c r="HV84" s="11"/>
      <c r="HW84" s="11"/>
      <c r="HX84" s="11"/>
      <c r="HY84" s="11"/>
      <c r="HZ84" s="11"/>
      <c r="IA84" s="11"/>
      <c r="IB84" s="11"/>
      <c r="IC84" s="11"/>
      <c r="ID84" s="11"/>
      <c r="IE84" s="11"/>
      <c r="IF84" s="11"/>
      <c r="IG84" s="11"/>
      <c r="IH84" s="11"/>
      <c r="II84" s="11"/>
      <c r="IJ84" s="11"/>
      <c r="IK84" s="11"/>
      <c r="IL84" s="11"/>
      <c r="IM84" s="11"/>
      <c r="IN84" s="11"/>
      <c r="IO84" s="11"/>
      <c r="IP84" s="11"/>
      <c r="IQ84" s="11"/>
      <c r="IR84" s="11"/>
      <c r="IS84" s="11"/>
      <c r="IT84" s="11"/>
      <c r="IU84" s="11"/>
      <c r="IV84" s="11"/>
      <c r="IW84" s="11"/>
      <c r="IX84" s="11"/>
      <c r="IY84" s="11"/>
      <c r="IZ84" s="11"/>
      <c r="JA84" s="11"/>
      <c r="JB84" s="11"/>
      <c r="JC84" s="11"/>
      <c r="JD84" s="11"/>
      <c r="JE84" s="11"/>
      <c r="JF84" s="11"/>
      <c r="JG84" s="11"/>
      <c r="JH84" s="11"/>
      <c r="JI84" s="11"/>
      <c r="JJ84" s="11"/>
      <c r="JK84" s="11"/>
      <c r="JL84" s="11"/>
      <c r="JM84" s="11"/>
      <c r="JN84" s="11"/>
      <c r="JO84" s="11"/>
      <c r="JP84" s="11"/>
      <c r="JQ84" s="11"/>
      <c r="JR84" s="11"/>
    </row>
    <row r="85" spans="1:278" x14ac:dyDescent="0.2">
      <c r="A85" s="11"/>
      <c r="B85" s="11"/>
      <c r="C85" s="11"/>
      <c r="D85" s="11"/>
      <c r="E85" s="11"/>
      <c r="F85" s="11"/>
      <c r="G85" s="11"/>
      <c r="H85" s="11"/>
      <c r="I85" s="11"/>
      <c r="J85" s="11"/>
      <c r="K85" s="11"/>
      <c r="L85" s="11"/>
      <c r="M85" s="11"/>
      <c r="N85" s="15"/>
      <c r="O85" s="11"/>
      <c r="P85" s="11"/>
      <c r="Q85" s="11"/>
      <c r="R85" s="11"/>
      <c r="S85" s="11"/>
      <c r="T85" s="11"/>
      <c r="U85" s="11"/>
      <c r="V85" s="11"/>
      <c r="W85" s="11"/>
      <c r="X85" s="11"/>
      <c r="Y85" s="11"/>
      <c r="Z85" s="11"/>
      <c r="AA85" s="400"/>
      <c r="HH85" s="11"/>
      <c r="HI85" s="11"/>
      <c r="HJ85" s="11"/>
      <c r="HK85" s="11"/>
      <c r="HL85" s="11"/>
      <c r="HM85" s="11"/>
      <c r="HN85" s="11"/>
      <c r="HO85" s="11"/>
      <c r="HP85" s="11"/>
      <c r="HQ85" s="11"/>
      <c r="HR85" s="11"/>
      <c r="HS85" s="11"/>
      <c r="HT85" s="11"/>
      <c r="HU85" s="11"/>
      <c r="HV85" s="11"/>
      <c r="HW85" s="11"/>
      <c r="HX85" s="11"/>
      <c r="HY85" s="11"/>
      <c r="HZ85" s="11"/>
      <c r="IA85" s="11"/>
      <c r="IB85" s="11"/>
      <c r="IC85" s="11"/>
      <c r="ID85" s="11"/>
      <c r="IE85" s="11"/>
      <c r="IF85" s="11"/>
      <c r="IG85" s="11"/>
      <c r="IH85" s="11"/>
      <c r="II85" s="11"/>
      <c r="IJ85" s="11"/>
      <c r="IK85" s="11"/>
      <c r="IL85" s="11"/>
      <c r="IM85" s="11"/>
      <c r="IN85" s="11"/>
      <c r="IO85" s="11"/>
      <c r="IP85" s="11"/>
      <c r="IQ85" s="11"/>
      <c r="IR85" s="11"/>
      <c r="IS85" s="11"/>
      <c r="IT85" s="11"/>
      <c r="IU85" s="11"/>
      <c r="IV85" s="11"/>
      <c r="IW85" s="11"/>
      <c r="IX85" s="11"/>
      <c r="IY85" s="11"/>
      <c r="IZ85" s="11"/>
      <c r="JA85" s="11"/>
      <c r="JB85" s="11"/>
      <c r="JC85" s="11"/>
      <c r="JD85" s="11"/>
      <c r="JE85" s="11"/>
      <c r="JF85" s="11"/>
      <c r="JG85" s="11"/>
      <c r="JH85" s="11"/>
      <c r="JI85" s="11"/>
      <c r="JJ85" s="11"/>
      <c r="JK85" s="11"/>
      <c r="JL85" s="11"/>
      <c r="JM85" s="11"/>
      <c r="JN85" s="11"/>
      <c r="JO85" s="11"/>
      <c r="JP85" s="11"/>
      <c r="JQ85" s="11"/>
      <c r="JR85" s="11"/>
    </row>
    <row r="86" spans="1:278" x14ac:dyDescent="0.2">
      <c r="A86" s="11"/>
      <c r="B86" s="11"/>
      <c r="C86" s="11"/>
      <c r="D86" s="11"/>
      <c r="E86" s="11"/>
      <c r="F86" s="11"/>
      <c r="G86" s="11"/>
      <c r="H86" s="11"/>
      <c r="I86" s="11"/>
      <c r="J86" s="11"/>
      <c r="K86" s="11"/>
      <c r="L86" s="11"/>
      <c r="M86" s="11"/>
      <c r="N86" s="15"/>
      <c r="O86" s="11"/>
      <c r="P86" s="11"/>
      <c r="Q86" s="11"/>
      <c r="R86" s="11"/>
      <c r="S86" s="11"/>
      <c r="T86" s="11"/>
      <c r="U86" s="11"/>
      <c r="V86" s="11"/>
      <c r="W86" s="11"/>
      <c r="X86" s="11"/>
      <c r="Y86" s="11"/>
      <c r="Z86" s="11"/>
      <c r="AA86" s="400"/>
      <c r="HH86" s="11"/>
      <c r="HI86" s="11"/>
      <c r="HJ86" s="11"/>
      <c r="HK86" s="11"/>
      <c r="HL86" s="11"/>
      <c r="HM86" s="11"/>
      <c r="HN86" s="11"/>
      <c r="HO86" s="11"/>
      <c r="HP86" s="11"/>
      <c r="HQ86" s="11"/>
      <c r="HR86" s="11"/>
      <c r="HS86" s="11"/>
      <c r="HT86" s="11"/>
      <c r="HU86" s="11"/>
      <c r="HV86" s="11"/>
      <c r="HW86" s="11"/>
      <c r="HX86" s="11"/>
      <c r="HY86" s="11"/>
      <c r="HZ86" s="11"/>
      <c r="IA86" s="11"/>
      <c r="IB86" s="11"/>
      <c r="IC86" s="11"/>
      <c r="ID86" s="11"/>
      <c r="IE86" s="11"/>
      <c r="IF86" s="11"/>
      <c r="IG86" s="11"/>
      <c r="IH86" s="11"/>
      <c r="II86" s="11"/>
      <c r="IJ86" s="11"/>
      <c r="IK86" s="11"/>
      <c r="IL86" s="11"/>
      <c r="IM86" s="11"/>
      <c r="IN86" s="11"/>
      <c r="IO86" s="11"/>
      <c r="IP86" s="11"/>
      <c r="IQ86" s="11"/>
      <c r="IR86" s="11"/>
      <c r="IS86" s="11"/>
      <c r="IT86" s="11"/>
      <c r="IU86" s="11"/>
      <c r="IV86" s="11"/>
      <c r="IW86" s="11"/>
      <c r="IX86" s="11"/>
      <c r="IY86" s="11"/>
      <c r="IZ86" s="11"/>
      <c r="JA86" s="11"/>
      <c r="JB86" s="11"/>
      <c r="JC86" s="11"/>
      <c r="JD86" s="11"/>
      <c r="JE86" s="11"/>
      <c r="JF86" s="11"/>
      <c r="JG86" s="11"/>
      <c r="JH86" s="11"/>
      <c r="JI86" s="11"/>
      <c r="JJ86" s="11"/>
      <c r="JK86" s="11"/>
      <c r="JL86" s="11"/>
      <c r="JM86" s="11"/>
      <c r="JN86" s="11"/>
      <c r="JO86" s="11"/>
      <c r="JP86" s="11"/>
      <c r="JQ86" s="11"/>
      <c r="JR86" s="11"/>
    </row>
    <row r="87" spans="1:278" x14ac:dyDescent="0.2">
      <c r="A87" s="11"/>
      <c r="B87" s="11"/>
      <c r="C87" s="11"/>
      <c r="D87" s="11"/>
      <c r="E87" s="11"/>
      <c r="F87" s="11"/>
      <c r="G87" s="11"/>
      <c r="H87" s="11"/>
      <c r="I87" s="11"/>
      <c r="J87" s="11"/>
      <c r="K87" s="11"/>
      <c r="L87" s="11"/>
      <c r="M87" s="11"/>
      <c r="N87" s="15"/>
      <c r="O87" s="11"/>
      <c r="P87" s="11"/>
      <c r="Q87" s="11"/>
      <c r="R87" s="11"/>
      <c r="S87" s="11"/>
      <c r="T87" s="11"/>
      <c r="U87" s="11"/>
      <c r="V87" s="11"/>
      <c r="W87" s="11"/>
      <c r="X87" s="11"/>
      <c r="Y87" s="11"/>
      <c r="Z87" s="11"/>
      <c r="AA87" s="400"/>
      <c r="HH87" s="11"/>
      <c r="HI87" s="11"/>
      <c r="HJ87" s="11"/>
      <c r="HK87" s="11"/>
      <c r="HL87" s="11"/>
      <c r="HM87" s="11"/>
      <c r="HN87" s="11"/>
      <c r="HO87" s="11"/>
      <c r="HP87" s="11"/>
      <c r="HQ87" s="11"/>
      <c r="HR87" s="11"/>
      <c r="HS87" s="11"/>
      <c r="HT87" s="11"/>
      <c r="HU87" s="11"/>
      <c r="HV87" s="11"/>
      <c r="HW87" s="11"/>
      <c r="HX87" s="11"/>
      <c r="HY87" s="11"/>
      <c r="HZ87" s="11"/>
      <c r="IA87" s="11"/>
      <c r="IB87" s="11"/>
      <c r="IC87" s="11"/>
      <c r="ID87" s="11"/>
      <c r="IE87" s="11"/>
      <c r="IF87" s="11"/>
      <c r="IG87" s="11"/>
      <c r="IH87" s="11"/>
      <c r="II87" s="11"/>
      <c r="IJ87" s="11"/>
      <c r="IK87" s="11"/>
      <c r="IL87" s="11"/>
      <c r="IM87" s="11"/>
      <c r="IN87" s="11"/>
      <c r="IO87" s="11"/>
      <c r="IP87" s="11"/>
      <c r="IQ87" s="11"/>
      <c r="IR87" s="11"/>
      <c r="IS87" s="11"/>
      <c r="IT87" s="11"/>
      <c r="IU87" s="11"/>
      <c r="IV87" s="11"/>
      <c r="IW87" s="11"/>
      <c r="IX87" s="11"/>
      <c r="IY87" s="11"/>
      <c r="IZ87" s="11"/>
      <c r="JA87" s="11"/>
      <c r="JB87" s="11"/>
      <c r="JC87" s="11"/>
      <c r="JD87" s="11"/>
      <c r="JE87" s="11"/>
      <c r="JF87" s="11"/>
      <c r="JG87" s="11"/>
      <c r="JH87" s="11"/>
      <c r="JI87" s="11"/>
      <c r="JJ87" s="11"/>
      <c r="JK87" s="11"/>
      <c r="JL87" s="11"/>
      <c r="JM87" s="11"/>
      <c r="JN87" s="11"/>
      <c r="JO87" s="11"/>
      <c r="JP87" s="11"/>
      <c r="JQ87" s="11"/>
      <c r="JR87" s="11"/>
    </row>
    <row r="88" spans="1:278" x14ac:dyDescent="0.2">
      <c r="A88" s="11"/>
      <c r="B88" s="11"/>
      <c r="C88" s="11"/>
      <c r="D88" s="11"/>
      <c r="E88" s="11"/>
      <c r="F88" s="11"/>
      <c r="G88" s="11"/>
      <c r="H88" s="11"/>
      <c r="I88" s="11"/>
      <c r="J88" s="11"/>
      <c r="K88" s="11"/>
      <c r="L88" s="11"/>
      <c r="M88" s="11"/>
      <c r="N88" s="15"/>
      <c r="O88" s="11"/>
      <c r="P88" s="11"/>
      <c r="Q88" s="11"/>
      <c r="R88" s="11"/>
      <c r="S88" s="11"/>
      <c r="T88" s="11"/>
      <c r="U88" s="11"/>
      <c r="V88" s="11"/>
      <c r="W88" s="11"/>
      <c r="X88" s="11"/>
      <c r="Y88" s="11"/>
      <c r="Z88" s="11"/>
      <c r="AA88" s="400"/>
      <c r="HH88" s="11"/>
      <c r="HI88" s="11"/>
      <c r="HJ88" s="11"/>
      <c r="HK88" s="11"/>
      <c r="HL88" s="11"/>
      <c r="HM88" s="11"/>
      <c r="HN88" s="11"/>
      <c r="HO88" s="11"/>
      <c r="HP88" s="11"/>
      <c r="HQ88" s="11"/>
      <c r="HR88" s="11"/>
      <c r="HS88" s="11"/>
      <c r="HT88" s="11"/>
      <c r="HU88" s="11"/>
      <c r="HV88" s="11"/>
      <c r="HW88" s="11"/>
      <c r="HX88" s="11"/>
      <c r="HY88" s="11"/>
      <c r="HZ88" s="11"/>
      <c r="IA88" s="11"/>
      <c r="IB88" s="11"/>
      <c r="IC88" s="11"/>
      <c r="ID88" s="11"/>
      <c r="IE88" s="11"/>
      <c r="IF88" s="11"/>
      <c r="IG88" s="11"/>
      <c r="IH88" s="11"/>
      <c r="II88" s="11"/>
      <c r="IJ88" s="11"/>
      <c r="IK88" s="11"/>
      <c r="IL88" s="11"/>
      <c r="IM88" s="11"/>
      <c r="IN88" s="11"/>
      <c r="IO88" s="11"/>
      <c r="IP88" s="11"/>
      <c r="IQ88" s="11"/>
      <c r="IR88" s="11"/>
      <c r="IS88" s="11"/>
      <c r="IT88" s="11"/>
      <c r="IU88" s="11"/>
      <c r="IV88" s="11"/>
      <c r="IW88" s="11"/>
      <c r="IX88" s="11"/>
      <c r="IY88" s="11"/>
      <c r="IZ88" s="11"/>
      <c r="JA88" s="11"/>
      <c r="JB88" s="11"/>
      <c r="JC88" s="11"/>
      <c r="JD88" s="11"/>
      <c r="JE88" s="11"/>
      <c r="JF88" s="11"/>
      <c r="JG88" s="11"/>
      <c r="JH88" s="11"/>
      <c r="JI88" s="11"/>
      <c r="JJ88" s="11"/>
      <c r="JK88" s="11"/>
      <c r="JL88" s="11"/>
      <c r="JM88" s="11"/>
      <c r="JN88" s="11"/>
      <c r="JO88" s="11"/>
      <c r="JP88" s="11"/>
      <c r="JQ88" s="11"/>
      <c r="JR88" s="11"/>
    </row>
    <row r="89" spans="1:278" x14ac:dyDescent="0.2">
      <c r="A89" s="11"/>
      <c r="B89" s="11"/>
      <c r="C89" s="11"/>
      <c r="D89" s="11"/>
      <c r="E89" s="11"/>
      <c r="F89" s="11"/>
      <c r="G89" s="11"/>
      <c r="H89" s="11"/>
      <c r="I89" s="11"/>
      <c r="J89" s="11"/>
      <c r="K89" s="11"/>
      <c r="L89" s="11"/>
      <c r="M89" s="11"/>
      <c r="N89" s="15"/>
      <c r="O89" s="11"/>
      <c r="P89" s="11"/>
      <c r="Q89" s="11"/>
      <c r="R89" s="11"/>
      <c r="S89" s="11"/>
      <c r="T89" s="11"/>
      <c r="U89" s="11"/>
      <c r="V89" s="11"/>
      <c r="W89" s="11"/>
      <c r="X89" s="11"/>
      <c r="Y89" s="11"/>
      <c r="Z89" s="11"/>
      <c r="AA89" s="400"/>
      <c r="HH89" s="11"/>
      <c r="HI89" s="11"/>
      <c r="HJ89" s="11"/>
      <c r="HK89" s="11"/>
      <c r="HL89" s="11"/>
      <c r="HM89" s="11"/>
      <c r="HN89" s="11"/>
      <c r="HO89" s="11"/>
      <c r="HP89" s="11"/>
      <c r="HQ89" s="11"/>
      <c r="HR89" s="11"/>
      <c r="HS89" s="11"/>
      <c r="HT89" s="11"/>
      <c r="HU89" s="11"/>
      <c r="HV89" s="11"/>
      <c r="HW89" s="11"/>
      <c r="HX89" s="11"/>
      <c r="HY89" s="11"/>
      <c r="HZ89" s="11"/>
      <c r="IA89" s="11"/>
      <c r="IB89" s="11"/>
      <c r="IC89" s="11"/>
      <c r="ID89" s="11"/>
      <c r="IE89" s="11"/>
      <c r="IF89" s="11"/>
      <c r="IG89" s="11"/>
      <c r="IH89" s="11"/>
      <c r="II89" s="11"/>
      <c r="IJ89" s="11"/>
      <c r="IK89" s="11"/>
      <c r="IL89" s="11"/>
      <c r="IM89" s="11"/>
      <c r="IN89" s="11"/>
      <c r="IO89" s="11"/>
      <c r="IP89" s="11"/>
      <c r="IQ89" s="11"/>
      <c r="IR89" s="11"/>
      <c r="IS89" s="11"/>
      <c r="IT89" s="11"/>
      <c r="IU89" s="11"/>
      <c r="IV89" s="11"/>
      <c r="IW89" s="11"/>
      <c r="IX89" s="11"/>
      <c r="IY89" s="11"/>
      <c r="IZ89" s="11"/>
      <c r="JA89" s="11"/>
      <c r="JB89" s="11"/>
      <c r="JC89" s="11"/>
      <c r="JD89" s="11"/>
      <c r="JE89" s="11"/>
      <c r="JF89" s="11"/>
      <c r="JG89" s="11"/>
      <c r="JH89" s="11"/>
      <c r="JI89" s="11"/>
      <c r="JJ89" s="11"/>
      <c r="JK89" s="11"/>
      <c r="JL89" s="11"/>
      <c r="JM89" s="11"/>
      <c r="JN89" s="11"/>
      <c r="JO89" s="11"/>
      <c r="JP89" s="11"/>
      <c r="JQ89" s="11"/>
      <c r="JR89" s="11"/>
    </row>
    <row r="90" spans="1:278" x14ac:dyDescent="0.2">
      <c r="A90" s="11"/>
      <c r="B90" s="11"/>
      <c r="C90" s="11"/>
      <c r="D90" s="11"/>
      <c r="E90" s="11"/>
      <c r="F90" s="11"/>
      <c r="G90" s="11"/>
      <c r="H90" s="11"/>
      <c r="I90" s="11"/>
      <c r="J90" s="11"/>
      <c r="K90" s="11"/>
      <c r="L90" s="11"/>
      <c r="M90" s="11"/>
      <c r="N90" s="15"/>
      <c r="O90" s="11"/>
      <c r="P90" s="11"/>
      <c r="Q90" s="11"/>
      <c r="R90" s="11"/>
      <c r="S90" s="11"/>
      <c r="T90" s="11"/>
      <c r="U90" s="11"/>
      <c r="V90" s="11"/>
      <c r="W90" s="11"/>
      <c r="X90" s="11"/>
      <c r="Y90" s="11"/>
      <c r="Z90" s="11"/>
      <c r="AA90" s="400"/>
      <c r="HH90" s="11"/>
      <c r="HI90" s="11"/>
      <c r="HJ90" s="11"/>
      <c r="HK90" s="11"/>
      <c r="HL90" s="11"/>
      <c r="HM90" s="11"/>
      <c r="HN90" s="11"/>
      <c r="HO90" s="11"/>
      <c r="HP90" s="11"/>
      <c r="HQ90" s="11"/>
      <c r="HR90" s="11"/>
      <c r="HS90" s="11"/>
      <c r="HT90" s="11"/>
      <c r="HU90" s="11"/>
      <c r="HV90" s="11"/>
      <c r="HW90" s="11"/>
      <c r="HX90" s="11"/>
      <c r="HY90" s="11"/>
      <c r="HZ90" s="11"/>
      <c r="IA90" s="11"/>
      <c r="IB90" s="11"/>
      <c r="IC90" s="11"/>
      <c r="ID90" s="11"/>
      <c r="IE90" s="11"/>
      <c r="IF90" s="11"/>
      <c r="IG90" s="11"/>
      <c r="IH90" s="11"/>
      <c r="II90" s="11"/>
      <c r="IJ90" s="11"/>
      <c r="IK90" s="11"/>
      <c r="IL90" s="11"/>
      <c r="IM90" s="11"/>
      <c r="IN90" s="11"/>
      <c r="IO90" s="11"/>
      <c r="IP90" s="11"/>
      <c r="IQ90" s="11"/>
      <c r="IR90" s="11"/>
      <c r="IS90" s="11"/>
      <c r="IT90" s="11"/>
      <c r="IU90" s="11"/>
      <c r="IV90" s="11"/>
      <c r="IW90" s="11"/>
      <c r="IX90" s="11"/>
      <c r="IY90" s="11"/>
      <c r="IZ90" s="11"/>
      <c r="JA90" s="11"/>
      <c r="JB90" s="11"/>
      <c r="JC90" s="11"/>
      <c r="JD90" s="11"/>
      <c r="JE90" s="11"/>
      <c r="JF90" s="11"/>
      <c r="JG90" s="11"/>
      <c r="JH90" s="11"/>
      <c r="JI90" s="11"/>
      <c r="JJ90" s="11"/>
      <c r="JK90" s="11"/>
      <c r="JL90" s="11"/>
      <c r="JM90" s="11"/>
      <c r="JN90" s="11"/>
      <c r="JO90" s="11"/>
      <c r="JP90" s="11"/>
      <c r="JQ90" s="11"/>
      <c r="JR90" s="11"/>
    </row>
    <row r="91" spans="1:278" x14ac:dyDescent="0.2">
      <c r="A91" s="11"/>
      <c r="B91" s="11"/>
      <c r="C91" s="11"/>
      <c r="D91" s="11"/>
      <c r="E91" s="11"/>
      <c r="F91" s="11"/>
      <c r="G91" s="11"/>
      <c r="H91" s="11"/>
      <c r="I91" s="11"/>
      <c r="J91" s="11"/>
      <c r="K91" s="11"/>
      <c r="L91" s="11"/>
      <c r="M91" s="11"/>
      <c r="N91" s="15"/>
      <c r="O91" s="11"/>
      <c r="P91" s="11"/>
      <c r="Q91" s="11"/>
      <c r="R91" s="11"/>
      <c r="S91" s="11"/>
      <c r="T91" s="11"/>
      <c r="U91" s="11"/>
      <c r="V91" s="11"/>
      <c r="W91" s="11"/>
      <c r="X91" s="11"/>
      <c r="Y91" s="11"/>
      <c r="Z91" s="11"/>
      <c r="AA91" s="400"/>
      <c r="HH91" s="11"/>
      <c r="HI91" s="11"/>
      <c r="HJ91" s="11"/>
      <c r="HK91" s="11"/>
      <c r="HL91" s="11"/>
      <c r="HM91" s="11"/>
      <c r="HN91" s="11"/>
      <c r="HO91" s="11"/>
      <c r="HP91" s="11"/>
      <c r="HQ91" s="11"/>
      <c r="HR91" s="11"/>
      <c r="HS91" s="11"/>
      <c r="HT91" s="11"/>
      <c r="HU91" s="11"/>
      <c r="HV91" s="11"/>
      <c r="HW91" s="11"/>
      <c r="HX91" s="11"/>
      <c r="HY91" s="11"/>
      <c r="HZ91" s="11"/>
      <c r="IA91" s="11"/>
      <c r="IB91" s="11"/>
      <c r="IC91" s="11"/>
      <c r="ID91" s="11"/>
      <c r="IE91" s="11"/>
      <c r="IF91" s="11"/>
      <c r="IG91" s="11"/>
      <c r="IH91" s="11"/>
      <c r="II91" s="11"/>
      <c r="IJ91" s="11"/>
      <c r="IK91" s="11"/>
      <c r="IL91" s="11"/>
      <c r="IM91" s="11"/>
      <c r="IN91" s="11"/>
      <c r="IO91" s="11"/>
      <c r="IP91" s="11"/>
      <c r="IQ91" s="11"/>
      <c r="IR91" s="11"/>
      <c r="IS91" s="11"/>
      <c r="IT91" s="11"/>
      <c r="IU91" s="11"/>
      <c r="IV91" s="11"/>
      <c r="IW91" s="11"/>
      <c r="IX91" s="11"/>
      <c r="IY91" s="11"/>
      <c r="IZ91" s="11"/>
      <c r="JA91" s="11"/>
      <c r="JB91" s="11"/>
      <c r="JC91" s="11"/>
      <c r="JD91" s="11"/>
      <c r="JE91" s="11"/>
      <c r="JF91" s="11"/>
      <c r="JG91" s="11"/>
      <c r="JH91" s="11"/>
      <c r="JI91" s="11"/>
      <c r="JJ91" s="11"/>
      <c r="JK91" s="11"/>
      <c r="JL91" s="11"/>
      <c r="JM91" s="11"/>
      <c r="JN91" s="11"/>
      <c r="JO91" s="11"/>
      <c r="JP91" s="11"/>
      <c r="JQ91" s="11"/>
      <c r="JR91" s="11"/>
    </row>
    <row r="92" spans="1:278" x14ac:dyDescent="0.2">
      <c r="A92" s="11"/>
      <c r="B92" s="11"/>
      <c r="C92" s="11"/>
      <c r="D92" s="11"/>
      <c r="E92" s="11"/>
      <c r="F92" s="11"/>
      <c r="G92" s="11"/>
      <c r="H92" s="11"/>
      <c r="I92" s="11"/>
      <c r="J92" s="11"/>
      <c r="K92" s="11"/>
      <c r="L92" s="11"/>
      <c r="M92" s="11"/>
      <c r="N92" s="15"/>
      <c r="O92" s="11"/>
      <c r="P92" s="11"/>
      <c r="Q92" s="11"/>
      <c r="R92" s="11"/>
      <c r="S92" s="11"/>
      <c r="T92" s="11"/>
      <c r="U92" s="11"/>
      <c r="V92" s="11"/>
      <c r="W92" s="11"/>
      <c r="X92" s="11"/>
      <c r="Y92" s="11"/>
      <c r="Z92" s="11"/>
      <c r="AA92" s="400"/>
      <c r="HH92" s="11"/>
      <c r="HI92" s="11"/>
      <c r="HJ92" s="11"/>
      <c r="HK92" s="11"/>
      <c r="HL92" s="11"/>
      <c r="HM92" s="11"/>
      <c r="HN92" s="11"/>
      <c r="HO92" s="11"/>
      <c r="HP92" s="11"/>
      <c r="HQ92" s="11"/>
      <c r="HR92" s="11"/>
      <c r="HS92" s="11"/>
      <c r="HT92" s="11"/>
      <c r="HU92" s="11"/>
      <c r="HV92" s="11"/>
      <c r="HW92" s="11"/>
      <c r="HX92" s="11"/>
      <c r="HY92" s="11"/>
      <c r="HZ92" s="11"/>
      <c r="IA92" s="11"/>
      <c r="IB92" s="11"/>
      <c r="IC92" s="11"/>
      <c r="ID92" s="11"/>
      <c r="IE92" s="11"/>
      <c r="IF92" s="11"/>
      <c r="IG92" s="11"/>
      <c r="IH92" s="11"/>
      <c r="II92" s="11"/>
      <c r="IJ92" s="11"/>
      <c r="IK92" s="11"/>
      <c r="IL92" s="11"/>
      <c r="IM92" s="11"/>
      <c r="IN92" s="11"/>
      <c r="IO92" s="11"/>
      <c r="IP92" s="11"/>
      <c r="IQ92" s="11"/>
      <c r="IR92" s="11"/>
      <c r="IS92" s="11"/>
      <c r="IT92" s="11"/>
      <c r="IU92" s="11"/>
      <c r="IV92" s="11"/>
      <c r="IW92" s="11"/>
      <c r="IX92" s="11"/>
      <c r="IY92" s="11"/>
      <c r="IZ92" s="11"/>
      <c r="JA92" s="11"/>
      <c r="JB92" s="11"/>
      <c r="JC92" s="11"/>
      <c r="JD92" s="11"/>
      <c r="JE92" s="11"/>
      <c r="JF92" s="11"/>
      <c r="JG92" s="11"/>
      <c r="JH92" s="11"/>
      <c r="JI92" s="11"/>
      <c r="JJ92" s="11"/>
      <c r="JK92" s="11"/>
      <c r="JL92" s="11"/>
      <c r="JM92" s="11"/>
      <c r="JN92" s="11"/>
      <c r="JO92" s="11"/>
      <c r="JP92" s="11"/>
      <c r="JQ92" s="11"/>
      <c r="JR92" s="11"/>
    </row>
    <row r="93" spans="1:278" x14ac:dyDescent="0.2">
      <c r="A93" s="11"/>
      <c r="B93" s="11"/>
      <c r="C93" s="11"/>
      <c r="D93" s="11"/>
      <c r="E93" s="11"/>
      <c r="F93" s="11"/>
      <c r="G93" s="11"/>
      <c r="H93" s="11"/>
      <c r="I93" s="11"/>
      <c r="J93" s="11"/>
      <c r="K93" s="11"/>
      <c r="L93" s="11"/>
      <c r="M93" s="11"/>
      <c r="N93" s="15"/>
      <c r="O93" s="11"/>
      <c r="P93" s="11"/>
      <c r="Q93" s="11"/>
      <c r="R93" s="11"/>
      <c r="S93" s="11"/>
      <c r="T93" s="11"/>
      <c r="U93" s="11"/>
      <c r="V93" s="11"/>
      <c r="W93" s="11"/>
      <c r="X93" s="11"/>
      <c r="Y93" s="11"/>
      <c r="Z93" s="11"/>
      <c r="AA93" s="400"/>
      <c r="HH93" s="11"/>
      <c r="HI93" s="11"/>
      <c r="HJ93" s="11"/>
      <c r="HK93" s="11"/>
      <c r="HL93" s="11"/>
      <c r="HM93" s="11"/>
      <c r="HN93" s="11"/>
      <c r="HO93" s="11"/>
      <c r="HP93" s="11"/>
      <c r="HQ93" s="11"/>
      <c r="HR93" s="11"/>
      <c r="HS93" s="11"/>
      <c r="HT93" s="11"/>
      <c r="HU93" s="11"/>
      <c r="HV93" s="11"/>
      <c r="HW93" s="11"/>
      <c r="HX93" s="11"/>
      <c r="HY93" s="11"/>
      <c r="HZ93" s="11"/>
      <c r="IA93" s="11"/>
      <c r="IB93" s="11"/>
      <c r="IC93" s="11"/>
      <c r="ID93" s="11"/>
      <c r="IE93" s="11"/>
      <c r="IF93" s="11"/>
      <c r="IG93" s="11"/>
      <c r="IH93" s="11"/>
      <c r="II93" s="11"/>
      <c r="IJ93" s="11"/>
      <c r="IK93" s="11"/>
      <c r="IL93" s="11"/>
      <c r="IM93" s="11"/>
      <c r="IN93" s="11"/>
      <c r="IO93" s="11"/>
      <c r="IP93" s="11"/>
      <c r="IQ93" s="11"/>
      <c r="IR93" s="11"/>
      <c r="IS93" s="11"/>
      <c r="IT93" s="11"/>
      <c r="IU93" s="11"/>
      <c r="IV93" s="11"/>
      <c r="IW93" s="11"/>
      <c r="IX93" s="11"/>
      <c r="IY93" s="11"/>
      <c r="IZ93" s="11"/>
      <c r="JA93" s="11"/>
      <c r="JB93" s="11"/>
      <c r="JC93" s="11"/>
      <c r="JD93" s="11"/>
      <c r="JE93" s="11"/>
      <c r="JF93" s="11"/>
      <c r="JG93" s="11"/>
      <c r="JH93" s="11"/>
      <c r="JI93" s="11"/>
      <c r="JJ93" s="11"/>
      <c r="JK93" s="11"/>
      <c r="JL93" s="11"/>
      <c r="JM93" s="11"/>
      <c r="JN93" s="11"/>
      <c r="JO93" s="11"/>
      <c r="JP93" s="11"/>
      <c r="JQ93" s="11"/>
      <c r="JR93" s="11"/>
    </row>
    <row r="94" spans="1:278" x14ac:dyDescent="0.2">
      <c r="A94" s="11"/>
      <c r="B94" s="11"/>
      <c r="C94" s="11"/>
      <c r="D94" s="11"/>
      <c r="E94" s="11"/>
      <c r="F94" s="11"/>
      <c r="G94" s="11"/>
      <c r="H94" s="11"/>
      <c r="I94" s="11"/>
      <c r="J94" s="11"/>
      <c r="K94" s="11"/>
      <c r="L94" s="11"/>
      <c r="M94" s="11"/>
      <c r="N94" s="15"/>
      <c r="O94" s="11"/>
      <c r="P94" s="11"/>
      <c r="Q94" s="11"/>
      <c r="R94" s="11"/>
      <c r="S94" s="11"/>
      <c r="T94" s="11"/>
      <c r="U94" s="11"/>
      <c r="V94" s="11"/>
      <c r="W94" s="11"/>
      <c r="X94" s="11"/>
      <c r="Y94" s="11"/>
      <c r="Z94" s="11"/>
      <c r="AA94" s="400"/>
      <c r="HH94" s="11"/>
      <c r="HI94" s="11"/>
      <c r="HJ94" s="11"/>
      <c r="HK94" s="11"/>
      <c r="HL94" s="11"/>
      <c r="HM94" s="11"/>
      <c r="HN94" s="11"/>
      <c r="HO94" s="11"/>
      <c r="HP94" s="11"/>
      <c r="HQ94" s="11"/>
      <c r="HR94" s="11"/>
      <c r="HS94" s="11"/>
      <c r="HT94" s="11"/>
      <c r="HU94" s="11"/>
      <c r="HV94" s="11"/>
      <c r="HW94" s="11"/>
      <c r="HX94" s="11"/>
      <c r="HY94" s="11"/>
      <c r="HZ94" s="11"/>
      <c r="IA94" s="11"/>
      <c r="IB94" s="11"/>
      <c r="IC94" s="11"/>
      <c r="ID94" s="11"/>
      <c r="IE94" s="11"/>
      <c r="IF94" s="11"/>
      <c r="IG94" s="11"/>
      <c r="IH94" s="11"/>
      <c r="II94" s="11"/>
      <c r="IJ94" s="11"/>
      <c r="IK94" s="11"/>
      <c r="IL94" s="11"/>
      <c r="IM94" s="11"/>
      <c r="IN94" s="11"/>
      <c r="IO94" s="11"/>
      <c r="IP94" s="11"/>
      <c r="IQ94" s="11"/>
      <c r="IR94" s="11"/>
      <c r="IS94" s="11"/>
      <c r="IT94" s="11"/>
      <c r="IU94" s="11"/>
      <c r="IV94" s="11"/>
      <c r="IW94" s="11"/>
      <c r="IX94" s="11"/>
      <c r="IY94" s="11"/>
      <c r="IZ94" s="11"/>
      <c r="JA94" s="11"/>
      <c r="JB94" s="11"/>
      <c r="JC94" s="11"/>
      <c r="JD94" s="11"/>
      <c r="JE94" s="11"/>
      <c r="JF94" s="11"/>
      <c r="JG94" s="11"/>
      <c r="JH94" s="11"/>
      <c r="JI94" s="11"/>
      <c r="JJ94" s="11"/>
      <c r="JK94" s="11"/>
      <c r="JL94" s="11"/>
      <c r="JM94" s="11"/>
      <c r="JN94" s="11"/>
      <c r="JO94" s="11"/>
      <c r="JP94" s="11"/>
      <c r="JQ94" s="11"/>
      <c r="JR94" s="11"/>
    </row>
    <row r="95" spans="1:278" x14ac:dyDescent="0.2">
      <c r="A95" s="11"/>
      <c r="B95" s="11"/>
      <c r="C95" s="11"/>
      <c r="D95" s="11"/>
      <c r="E95" s="11"/>
      <c r="F95" s="11"/>
      <c r="G95" s="11"/>
      <c r="H95" s="11"/>
      <c r="I95" s="11"/>
      <c r="J95" s="11"/>
      <c r="K95" s="11"/>
      <c r="L95" s="11"/>
      <c r="M95" s="11"/>
      <c r="N95" s="15"/>
      <c r="O95" s="11"/>
      <c r="P95" s="11"/>
      <c r="Q95" s="11"/>
      <c r="R95" s="11"/>
      <c r="S95" s="11"/>
      <c r="T95" s="11"/>
      <c r="U95" s="11"/>
      <c r="V95" s="11"/>
      <c r="W95" s="11"/>
      <c r="X95" s="11"/>
      <c r="Y95" s="11"/>
      <c r="Z95" s="11"/>
      <c r="AA95" s="400"/>
      <c r="HH95" s="11"/>
      <c r="HI95" s="11"/>
      <c r="HJ95" s="11"/>
      <c r="HK95" s="11"/>
      <c r="HL95" s="11"/>
      <c r="HM95" s="11"/>
      <c r="HN95" s="11"/>
      <c r="HO95" s="11"/>
      <c r="HP95" s="11"/>
      <c r="HQ95" s="11"/>
      <c r="HR95" s="11"/>
      <c r="HS95" s="11"/>
      <c r="HT95" s="11"/>
      <c r="HU95" s="11"/>
      <c r="HV95" s="11"/>
      <c r="HW95" s="11"/>
      <c r="HX95" s="11"/>
      <c r="HY95" s="11"/>
      <c r="HZ95" s="11"/>
      <c r="IA95" s="11"/>
      <c r="IB95" s="11"/>
      <c r="IC95" s="11"/>
      <c r="ID95" s="11"/>
      <c r="IE95" s="11"/>
      <c r="IF95" s="11"/>
      <c r="IG95" s="11"/>
      <c r="IH95" s="11"/>
      <c r="II95" s="11"/>
      <c r="IJ95" s="11"/>
      <c r="IK95" s="11"/>
      <c r="IL95" s="11"/>
      <c r="IM95" s="11"/>
      <c r="IN95" s="11"/>
      <c r="IO95" s="11"/>
      <c r="IP95" s="11"/>
      <c r="IQ95" s="11"/>
      <c r="IR95" s="11"/>
      <c r="IS95" s="11"/>
      <c r="IT95" s="11"/>
      <c r="IU95" s="11"/>
      <c r="IV95" s="11"/>
      <c r="IW95" s="11"/>
      <c r="IX95" s="11"/>
      <c r="IY95" s="11"/>
      <c r="IZ95" s="11"/>
      <c r="JA95" s="11"/>
      <c r="JB95" s="11"/>
      <c r="JC95" s="11"/>
      <c r="JD95" s="11"/>
      <c r="JE95" s="11"/>
      <c r="JF95" s="11"/>
      <c r="JG95" s="11"/>
      <c r="JH95" s="11"/>
      <c r="JI95" s="11"/>
      <c r="JJ95" s="11"/>
      <c r="JK95" s="11"/>
      <c r="JL95" s="11"/>
      <c r="JM95" s="11"/>
      <c r="JN95" s="11"/>
      <c r="JO95" s="11"/>
      <c r="JP95" s="11"/>
      <c r="JQ95" s="11"/>
      <c r="JR95" s="11"/>
    </row>
    <row r="96" spans="1:278" x14ac:dyDescent="0.2">
      <c r="A96" s="11"/>
      <c r="B96" s="11"/>
      <c r="C96" s="11"/>
      <c r="D96" s="11"/>
      <c r="E96" s="11"/>
      <c r="F96" s="11"/>
      <c r="G96" s="11"/>
      <c r="H96" s="11"/>
      <c r="I96" s="11"/>
      <c r="J96" s="11"/>
      <c r="K96" s="11"/>
      <c r="L96" s="11"/>
      <c r="M96" s="11"/>
      <c r="N96" s="15"/>
      <c r="O96" s="11"/>
      <c r="P96" s="11"/>
      <c r="Q96" s="11"/>
      <c r="R96" s="11"/>
      <c r="S96" s="11"/>
      <c r="T96" s="11"/>
      <c r="U96" s="11"/>
      <c r="V96" s="11"/>
      <c r="W96" s="11"/>
      <c r="X96" s="11"/>
      <c r="Y96" s="11"/>
      <c r="Z96" s="11"/>
      <c r="AA96" s="400"/>
      <c r="HH96" s="11"/>
      <c r="HI96" s="11"/>
      <c r="HJ96" s="11"/>
      <c r="HK96" s="11"/>
      <c r="HL96" s="11"/>
      <c r="HM96" s="11"/>
      <c r="HN96" s="11"/>
      <c r="HO96" s="11"/>
      <c r="HP96" s="11"/>
      <c r="HQ96" s="11"/>
      <c r="HR96" s="11"/>
      <c r="HS96" s="11"/>
      <c r="HT96" s="11"/>
      <c r="HU96" s="11"/>
      <c r="HV96" s="11"/>
      <c r="HW96" s="11"/>
      <c r="HX96" s="11"/>
      <c r="HY96" s="11"/>
      <c r="HZ96" s="11"/>
      <c r="IA96" s="11"/>
      <c r="IB96" s="11"/>
      <c r="IC96" s="11"/>
      <c r="ID96" s="11"/>
      <c r="IE96" s="11"/>
      <c r="IF96" s="11"/>
      <c r="IG96" s="11"/>
      <c r="IH96" s="11"/>
      <c r="II96" s="11"/>
      <c r="IJ96" s="11"/>
      <c r="IK96" s="11"/>
      <c r="IL96" s="11"/>
      <c r="IM96" s="11"/>
      <c r="IN96" s="11"/>
      <c r="IO96" s="11"/>
      <c r="IP96" s="11"/>
      <c r="IQ96" s="11"/>
      <c r="IR96" s="11"/>
      <c r="IS96" s="11"/>
      <c r="IT96" s="11"/>
      <c r="IU96" s="11"/>
      <c r="IV96" s="11"/>
      <c r="IW96" s="11"/>
      <c r="IX96" s="11"/>
      <c r="IY96" s="11"/>
      <c r="IZ96" s="11"/>
      <c r="JA96" s="11"/>
      <c r="JB96" s="11"/>
      <c r="JC96" s="11"/>
      <c r="JD96" s="11"/>
      <c r="JE96" s="11"/>
      <c r="JF96" s="11"/>
      <c r="JG96" s="11"/>
      <c r="JH96" s="11"/>
      <c r="JI96" s="11"/>
      <c r="JJ96" s="11"/>
      <c r="JK96" s="11"/>
      <c r="JL96" s="11"/>
      <c r="JM96" s="11"/>
      <c r="JN96" s="11"/>
      <c r="JO96" s="11"/>
      <c r="JP96" s="11"/>
      <c r="JQ96" s="11"/>
      <c r="JR96" s="11"/>
    </row>
    <row r="97" spans="1:278" x14ac:dyDescent="0.2">
      <c r="A97" s="11"/>
      <c r="B97" s="11"/>
      <c r="C97" s="11"/>
      <c r="D97" s="11"/>
      <c r="E97" s="11"/>
      <c r="F97" s="11"/>
      <c r="G97" s="11"/>
      <c r="H97" s="11"/>
      <c r="I97" s="11"/>
      <c r="J97" s="11"/>
      <c r="K97" s="11"/>
      <c r="L97" s="11"/>
      <c r="M97" s="11"/>
      <c r="N97" s="15"/>
      <c r="O97" s="11"/>
      <c r="P97" s="11"/>
      <c r="Q97" s="11"/>
      <c r="R97" s="11"/>
      <c r="S97" s="11"/>
      <c r="T97" s="11"/>
      <c r="U97" s="11"/>
      <c r="V97" s="11"/>
      <c r="W97" s="11"/>
      <c r="X97" s="11"/>
      <c r="Y97" s="11"/>
      <c r="Z97" s="11"/>
      <c r="AA97" s="400"/>
      <c r="HH97" s="11"/>
      <c r="HI97" s="11"/>
      <c r="HJ97" s="11"/>
      <c r="HK97" s="11"/>
      <c r="HL97" s="11"/>
      <c r="HM97" s="11"/>
      <c r="HN97" s="11"/>
      <c r="HO97" s="11"/>
      <c r="HP97" s="11"/>
      <c r="HQ97" s="11"/>
      <c r="HR97" s="11"/>
      <c r="HS97" s="11"/>
      <c r="HT97" s="11"/>
      <c r="HU97" s="11"/>
      <c r="HV97" s="11"/>
      <c r="HW97" s="11"/>
      <c r="HX97" s="11"/>
      <c r="HY97" s="11"/>
      <c r="HZ97" s="11"/>
      <c r="IA97" s="11"/>
      <c r="IB97" s="11"/>
      <c r="IC97" s="11"/>
      <c r="ID97" s="11"/>
      <c r="IE97" s="11"/>
      <c r="IF97" s="11"/>
      <c r="IG97" s="11"/>
      <c r="IH97" s="11"/>
      <c r="II97" s="11"/>
      <c r="IJ97" s="11"/>
      <c r="IK97" s="11"/>
      <c r="IL97" s="11"/>
      <c r="IM97" s="11"/>
      <c r="IN97" s="11"/>
      <c r="IO97" s="11"/>
      <c r="IP97" s="11"/>
      <c r="IQ97" s="11"/>
      <c r="IR97" s="11"/>
      <c r="IS97" s="11"/>
      <c r="IT97" s="11"/>
      <c r="IU97" s="11"/>
      <c r="IV97" s="11"/>
      <c r="IW97" s="11"/>
      <c r="IX97" s="11"/>
      <c r="IY97" s="11"/>
      <c r="IZ97" s="11"/>
      <c r="JA97" s="11"/>
      <c r="JB97" s="11"/>
      <c r="JC97" s="11"/>
      <c r="JD97" s="11"/>
      <c r="JE97" s="11"/>
      <c r="JF97" s="11"/>
      <c r="JG97" s="11"/>
      <c r="JH97" s="11"/>
      <c r="JI97" s="11"/>
      <c r="JJ97" s="11"/>
      <c r="JK97" s="11"/>
      <c r="JL97" s="11"/>
      <c r="JM97" s="11"/>
      <c r="JN97" s="11"/>
      <c r="JO97" s="11"/>
      <c r="JP97" s="11"/>
      <c r="JQ97" s="11"/>
      <c r="JR97" s="11"/>
    </row>
    <row r="98" spans="1:278" x14ac:dyDescent="0.2">
      <c r="A98" s="11"/>
      <c r="B98" s="11"/>
      <c r="C98" s="11"/>
      <c r="D98" s="11"/>
      <c r="E98" s="11"/>
      <c r="F98" s="11"/>
      <c r="G98" s="11"/>
      <c r="H98" s="11"/>
      <c r="I98" s="11"/>
      <c r="J98" s="11"/>
      <c r="K98" s="11"/>
      <c r="L98" s="11"/>
      <c r="M98" s="11"/>
      <c r="N98" s="15"/>
      <c r="O98" s="11"/>
      <c r="P98" s="11"/>
      <c r="Q98" s="11"/>
      <c r="R98" s="11"/>
      <c r="S98" s="11"/>
      <c r="T98" s="11"/>
      <c r="U98" s="11"/>
      <c r="V98" s="11"/>
      <c r="W98" s="11"/>
      <c r="X98" s="11"/>
      <c r="Y98" s="11"/>
      <c r="Z98" s="11"/>
      <c r="AA98" s="400"/>
      <c r="HH98" s="11"/>
      <c r="HI98" s="11"/>
      <c r="HJ98" s="11"/>
      <c r="HK98" s="11"/>
      <c r="HL98" s="11"/>
      <c r="HM98" s="11"/>
      <c r="HN98" s="11"/>
      <c r="HO98" s="11"/>
      <c r="HP98" s="11"/>
      <c r="HQ98" s="11"/>
      <c r="HR98" s="11"/>
      <c r="HS98" s="11"/>
      <c r="HT98" s="11"/>
      <c r="HU98" s="11"/>
      <c r="HV98" s="11"/>
      <c r="HW98" s="11"/>
      <c r="HX98" s="11"/>
      <c r="HY98" s="11"/>
      <c r="HZ98" s="11"/>
      <c r="IA98" s="11"/>
      <c r="IB98" s="11"/>
      <c r="IC98" s="11"/>
      <c r="ID98" s="11"/>
      <c r="IE98" s="11"/>
      <c r="IF98" s="11"/>
      <c r="IG98" s="11"/>
      <c r="IH98" s="11"/>
      <c r="II98" s="11"/>
      <c r="IJ98" s="11"/>
      <c r="IK98" s="11"/>
      <c r="IL98" s="11"/>
      <c r="IM98" s="11"/>
      <c r="IN98" s="11"/>
      <c r="IO98" s="11"/>
      <c r="IP98" s="11"/>
      <c r="IQ98" s="11"/>
      <c r="IR98" s="11"/>
      <c r="IS98" s="11"/>
      <c r="IT98" s="11"/>
      <c r="IU98" s="11"/>
      <c r="IV98" s="11"/>
      <c r="IW98" s="11"/>
      <c r="IX98" s="11"/>
      <c r="IY98" s="11"/>
      <c r="IZ98" s="11"/>
      <c r="JA98" s="11"/>
      <c r="JB98" s="11"/>
      <c r="JC98" s="11"/>
      <c r="JD98" s="11"/>
      <c r="JE98" s="11"/>
      <c r="JF98" s="11"/>
      <c r="JG98" s="11"/>
      <c r="JH98" s="11"/>
      <c r="JI98" s="11"/>
      <c r="JJ98" s="11"/>
      <c r="JK98" s="11"/>
      <c r="JL98" s="11"/>
      <c r="JM98" s="11"/>
      <c r="JN98" s="11"/>
      <c r="JO98" s="11"/>
      <c r="JP98" s="11"/>
      <c r="JQ98" s="11"/>
      <c r="JR98" s="11"/>
    </row>
    <row r="99" spans="1:278" x14ac:dyDescent="0.2">
      <c r="A99" s="11"/>
      <c r="B99" s="11"/>
      <c r="C99" s="11"/>
      <c r="D99" s="11"/>
      <c r="E99" s="11"/>
      <c r="F99" s="11"/>
      <c r="G99" s="11"/>
      <c r="H99" s="11"/>
      <c r="I99" s="11"/>
      <c r="J99" s="11"/>
      <c r="K99" s="11"/>
      <c r="L99" s="11"/>
      <c r="M99" s="11"/>
      <c r="N99" s="15"/>
      <c r="O99" s="11"/>
      <c r="P99" s="11"/>
      <c r="Q99" s="11"/>
      <c r="R99" s="11"/>
      <c r="S99" s="11"/>
      <c r="T99" s="11"/>
      <c r="U99" s="11"/>
      <c r="V99" s="11"/>
      <c r="W99" s="11"/>
      <c r="X99" s="11"/>
      <c r="Y99" s="11"/>
      <c r="Z99" s="11"/>
      <c r="AA99" s="400"/>
      <c r="HH99" s="11"/>
      <c r="HI99" s="11"/>
      <c r="HJ99" s="11"/>
      <c r="HK99" s="11"/>
      <c r="HL99" s="11"/>
      <c r="HM99" s="11"/>
      <c r="HN99" s="11"/>
      <c r="HO99" s="11"/>
      <c r="HP99" s="11"/>
      <c r="HQ99" s="11"/>
      <c r="HR99" s="11"/>
      <c r="HS99" s="11"/>
      <c r="HT99" s="11"/>
      <c r="HU99" s="11"/>
      <c r="HV99" s="11"/>
      <c r="HW99" s="11"/>
      <c r="HX99" s="11"/>
      <c r="HY99" s="11"/>
      <c r="HZ99" s="11"/>
      <c r="IA99" s="11"/>
      <c r="IB99" s="11"/>
      <c r="IC99" s="11"/>
      <c r="ID99" s="11"/>
      <c r="IE99" s="11"/>
      <c r="IF99" s="11"/>
      <c r="IG99" s="11"/>
      <c r="IH99" s="11"/>
      <c r="II99" s="11"/>
      <c r="IJ99" s="11"/>
      <c r="IK99" s="11"/>
      <c r="IL99" s="11"/>
      <c r="IM99" s="11"/>
      <c r="IN99" s="11"/>
      <c r="IO99" s="11"/>
      <c r="IP99" s="11"/>
      <c r="IQ99" s="11"/>
      <c r="IR99" s="11"/>
      <c r="IS99" s="11"/>
      <c r="IT99" s="11"/>
      <c r="IU99" s="11"/>
      <c r="IV99" s="11"/>
      <c r="IW99" s="11"/>
      <c r="IX99" s="11"/>
      <c r="IY99" s="11"/>
      <c r="IZ99" s="11"/>
      <c r="JA99" s="11"/>
      <c r="JB99" s="11"/>
      <c r="JC99" s="11"/>
      <c r="JD99" s="11"/>
      <c r="JE99" s="11"/>
      <c r="JF99" s="11"/>
      <c r="JG99" s="11"/>
      <c r="JH99" s="11"/>
      <c r="JI99" s="11"/>
      <c r="JJ99" s="11"/>
      <c r="JK99" s="11"/>
      <c r="JL99" s="11"/>
      <c r="JM99" s="11"/>
      <c r="JN99" s="11"/>
      <c r="JO99" s="11"/>
      <c r="JP99" s="11"/>
      <c r="JQ99" s="11"/>
      <c r="JR99" s="11"/>
    </row>
    <row r="100" spans="1:278" x14ac:dyDescent="0.2">
      <c r="A100" s="11"/>
      <c r="B100" s="11"/>
      <c r="C100" s="11"/>
      <c r="D100" s="11"/>
      <c r="E100" s="11"/>
      <c r="F100" s="11"/>
      <c r="G100" s="11"/>
      <c r="H100" s="11"/>
      <c r="I100" s="11"/>
      <c r="J100" s="11"/>
      <c r="K100" s="11"/>
      <c r="L100" s="11"/>
      <c r="M100" s="11"/>
      <c r="N100" s="15"/>
      <c r="O100" s="11"/>
      <c r="P100" s="11"/>
      <c r="Q100" s="11"/>
      <c r="R100" s="11"/>
      <c r="S100" s="11"/>
      <c r="T100" s="11"/>
      <c r="U100" s="11"/>
      <c r="V100" s="11"/>
      <c r="W100" s="11"/>
      <c r="X100" s="11"/>
      <c r="Y100" s="11"/>
      <c r="Z100" s="11"/>
      <c r="AA100" s="400"/>
      <c r="HH100" s="11"/>
      <c r="HI100" s="11"/>
      <c r="HJ100" s="11"/>
      <c r="HK100" s="11"/>
      <c r="HL100" s="11"/>
      <c r="HM100" s="11"/>
      <c r="HN100" s="11"/>
      <c r="HO100" s="11"/>
      <c r="HP100" s="11"/>
      <c r="HQ100" s="11"/>
      <c r="HR100" s="11"/>
      <c r="HS100" s="11"/>
      <c r="HT100" s="11"/>
      <c r="HU100" s="11"/>
      <c r="HV100" s="11"/>
      <c r="HW100" s="11"/>
      <c r="HX100" s="11"/>
      <c r="HY100" s="11"/>
      <c r="HZ100" s="11"/>
      <c r="IA100" s="11"/>
      <c r="IB100" s="11"/>
      <c r="IC100" s="11"/>
      <c r="ID100" s="11"/>
      <c r="IE100" s="11"/>
      <c r="IF100" s="11"/>
      <c r="IG100" s="11"/>
      <c r="IH100" s="11"/>
      <c r="II100" s="11"/>
      <c r="IJ100" s="11"/>
      <c r="IK100" s="11"/>
      <c r="IL100" s="11"/>
      <c r="IM100" s="11"/>
      <c r="IN100" s="11"/>
      <c r="IO100" s="11"/>
      <c r="IP100" s="11"/>
      <c r="IQ100" s="11"/>
      <c r="IR100" s="11"/>
      <c r="IS100" s="11"/>
      <c r="IT100" s="11"/>
      <c r="IU100" s="11"/>
      <c r="IV100" s="11"/>
      <c r="IW100" s="11"/>
      <c r="IX100" s="11"/>
      <c r="IY100" s="11"/>
      <c r="IZ100" s="11"/>
      <c r="JA100" s="11"/>
      <c r="JB100" s="11"/>
      <c r="JC100" s="11"/>
      <c r="JD100" s="11"/>
      <c r="JE100" s="11"/>
      <c r="JF100" s="11"/>
      <c r="JG100" s="11"/>
      <c r="JH100" s="11"/>
      <c r="JI100" s="11"/>
      <c r="JJ100" s="11"/>
      <c r="JK100" s="11"/>
      <c r="JL100" s="11"/>
      <c r="JM100" s="11"/>
      <c r="JN100" s="11"/>
      <c r="JO100" s="11"/>
      <c r="JP100" s="11"/>
      <c r="JQ100" s="11"/>
      <c r="JR100" s="11"/>
    </row>
    <row r="101" spans="1:278" x14ac:dyDescent="0.2">
      <c r="A101" s="11"/>
      <c r="B101" s="11"/>
      <c r="C101" s="11"/>
      <c r="D101" s="11"/>
      <c r="E101" s="11"/>
      <c r="F101" s="11"/>
      <c r="G101" s="11"/>
      <c r="H101" s="11"/>
      <c r="I101" s="11"/>
      <c r="J101" s="11"/>
      <c r="K101" s="11"/>
      <c r="L101" s="11"/>
      <c r="M101" s="11"/>
      <c r="N101" s="15"/>
      <c r="O101" s="11"/>
      <c r="P101" s="11"/>
      <c r="Q101" s="11"/>
      <c r="R101" s="11"/>
      <c r="S101" s="11"/>
      <c r="T101" s="11"/>
      <c r="U101" s="11"/>
      <c r="V101" s="11"/>
      <c r="W101" s="11"/>
      <c r="X101" s="11"/>
      <c r="Y101" s="11"/>
      <c r="Z101" s="11"/>
      <c r="AA101" s="400"/>
      <c r="HH101" s="11"/>
      <c r="HI101" s="11"/>
      <c r="HJ101" s="11"/>
      <c r="HK101" s="11"/>
      <c r="HL101" s="11"/>
      <c r="HM101" s="11"/>
      <c r="HN101" s="11"/>
      <c r="HO101" s="11"/>
      <c r="HP101" s="11"/>
      <c r="HQ101" s="11"/>
      <c r="HR101" s="11"/>
      <c r="HS101" s="11"/>
      <c r="HT101" s="11"/>
      <c r="HU101" s="11"/>
      <c r="HV101" s="11"/>
      <c r="HW101" s="11"/>
      <c r="HX101" s="11"/>
      <c r="HY101" s="11"/>
      <c r="HZ101" s="11"/>
      <c r="IA101" s="11"/>
      <c r="IB101" s="11"/>
      <c r="IC101" s="11"/>
      <c r="ID101" s="11"/>
      <c r="IE101" s="11"/>
      <c r="IF101" s="11"/>
      <c r="IG101" s="11"/>
      <c r="IH101" s="11"/>
      <c r="II101" s="11"/>
      <c r="IJ101" s="11"/>
      <c r="IK101" s="11"/>
      <c r="IL101" s="11"/>
      <c r="IM101" s="11"/>
      <c r="IN101" s="11"/>
      <c r="IO101" s="11"/>
      <c r="IP101" s="11"/>
      <c r="IQ101" s="11"/>
      <c r="IR101" s="11"/>
      <c r="IS101" s="11"/>
      <c r="IT101" s="11"/>
      <c r="IU101" s="11"/>
      <c r="IV101" s="11"/>
      <c r="IW101" s="11"/>
      <c r="IX101" s="11"/>
      <c r="IY101" s="11"/>
      <c r="IZ101" s="11"/>
      <c r="JA101" s="11"/>
      <c r="JB101" s="11"/>
      <c r="JC101" s="11"/>
      <c r="JD101" s="11"/>
      <c r="JE101" s="11"/>
      <c r="JF101" s="11"/>
      <c r="JG101" s="11"/>
      <c r="JH101" s="11"/>
      <c r="JI101" s="11"/>
      <c r="JJ101" s="11"/>
      <c r="JK101" s="11"/>
      <c r="JL101" s="11"/>
      <c r="JM101" s="11"/>
      <c r="JN101" s="11"/>
      <c r="JO101" s="11"/>
      <c r="JP101" s="11"/>
      <c r="JQ101" s="11"/>
      <c r="JR101" s="11"/>
    </row>
    <row r="102" spans="1:278" x14ac:dyDescent="0.2">
      <c r="A102" s="11"/>
      <c r="B102" s="11"/>
      <c r="C102" s="11"/>
      <c r="D102" s="11"/>
      <c r="E102" s="11"/>
      <c r="F102" s="11"/>
      <c r="G102" s="11"/>
      <c r="H102" s="11"/>
      <c r="I102" s="11"/>
      <c r="J102" s="11"/>
      <c r="K102" s="11"/>
      <c r="L102" s="11"/>
      <c r="M102" s="11"/>
      <c r="N102" s="15"/>
      <c r="O102" s="11"/>
      <c r="P102" s="11"/>
      <c r="Q102" s="11"/>
      <c r="R102" s="11"/>
      <c r="S102" s="11"/>
      <c r="T102" s="11"/>
      <c r="U102" s="11"/>
      <c r="V102" s="11"/>
      <c r="W102" s="11"/>
      <c r="X102" s="11"/>
      <c r="Y102" s="11"/>
      <c r="Z102" s="11"/>
      <c r="AA102" s="400"/>
      <c r="HH102" s="11"/>
      <c r="HI102" s="11"/>
      <c r="HJ102" s="11"/>
      <c r="HK102" s="11"/>
      <c r="HL102" s="11"/>
      <c r="HM102" s="11"/>
      <c r="HN102" s="11"/>
      <c r="HO102" s="11"/>
      <c r="HP102" s="11"/>
      <c r="HQ102" s="11"/>
      <c r="HR102" s="11"/>
      <c r="HS102" s="11"/>
      <c r="HT102" s="11"/>
      <c r="HU102" s="11"/>
      <c r="HV102" s="11"/>
      <c r="HW102" s="11"/>
      <c r="HX102" s="11"/>
      <c r="HY102" s="11"/>
      <c r="HZ102" s="11"/>
      <c r="IA102" s="11"/>
      <c r="IB102" s="11"/>
      <c r="IC102" s="11"/>
      <c r="ID102" s="11"/>
      <c r="IE102" s="11"/>
      <c r="IF102" s="11"/>
      <c r="IG102" s="11"/>
      <c r="IH102" s="11"/>
      <c r="II102" s="11"/>
      <c r="IJ102" s="11"/>
      <c r="IK102" s="11"/>
      <c r="IL102" s="11"/>
      <c r="IM102" s="11"/>
      <c r="IN102" s="11"/>
      <c r="IO102" s="11"/>
      <c r="IP102" s="11"/>
      <c r="IQ102" s="11"/>
      <c r="IR102" s="11"/>
      <c r="IS102" s="11"/>
      <c r="IT102" s="11"/>
      <c r="IU102" s="11"/>
      <c r="IV102" s="11"/>
      <c r="IW102" s="11"/>
      <c r="IX102" s="11"/>
      <c r="IY102" s="11"/>
      <c r="IZ102" s="11"/>
      <c r="JA102" s="11"/>
      <c r="JB102" s="11"/>
      <c r="JC102" s="11"/>
      <c r="JD102" s="11"/>
      <c r="JE102" s="11"/>
      <c r="JF102" s="11"/>
      <c r="JG102" s="11"/>
      <c r="JH102" s="11"/>
      <c r="JI102" s="11"/>
      <c r="JJ102" s="11"/>
      <c r="JK102" s="11"/>
      <c r="JL102" s="11"/>
      <c r="JM102" s="11"/>
      <c r="JN102" s="11"/>
      <c r="JO102" s="11"/>
      <c r="JP102" s="11"/>
      <c r="JQ102" s="11"/>
      <c r="JR102" s="11"/>
    </row>
    <row r="103" spans="1:278" x14ac:dyDescent="0.2">
      <c r="A103" s="11"/>
      <c r="B103" s="11"/>
      <c r="C103" s="11"/>
      <c r="D103" s="11"/>
      <c r="E103" s="11"/>
      <c r="F103" s="11"/>
      <c r="G103" s="11"/>
      <c r="H103" s="11"/>
      <c r="I103" s="11"/>
      <c r="J103" s="11"/>
      <c r="K103" s="11"/>
      <c r="L103" s="11"/>
      <c r="M103" s="11"/>
      <c r="N103" s="15"/>
      <c r="O103" s="11"/>
      <c r="P103" s="11"/>
      <c r="Q103" s="11"/>
      <c r="R103" s="11"/>
      <c r="S103" s="11"/>
      <c r="T103" s="11"/>
      <c r="U103" s="11"/>
      <c r="V103" s="11"/>
      <c r="W103" s="11"/>
      <c r="X103" s="11"/>
      <c r="Y103" s="11"/>
      <c r="Z103" s="11"/>
      <c r="AA103" s="400"/>
      <c r="HH103" s="11"/>
      <c r="HI103" s="11"/>
      <c r="HJ103" s="11"/>
      <c r="HK103" s="11"/>
      <c r="HL103" s="11"/>
      <c r="HM103" s="11"/>
      <c r="HN103" s="11"/>
      <c r="HO103" s="11"/>
      <c r="HP103" s="11"/>
      <c r="HQ103" s="11"/>
      <c r="HR103" s="11"/>
      <c r="HS103" s="11"/>
      <c r="HT103" s="11"/>
      <c r="HU103" s="11"/>
      <c r="HV103" s="11"/>
      <c r="HW103" s="11"/>
      <c r="HX103" s="11"/>
      <c r="HY103" s="11"/>
      <c r="HZ103" s="11"/>
      <c r="IA103" s="11"/>
      <c r="IB103" s="11"/>
      <c r="IC103" s="11"/>
      <c r="ID103" s="11"/>
      <c r="IE103" s="11"/>
      <c r="IF103" s="11"/>
      <c r="IG103" s="11"/>
      <c r="IH103" s="11"/>
      <c r="II103" s="11"/>
      <c r="IJ103" s="11"/>
      <c r="IK103" s="11"/>
      <c r="IL103" s="11"/>
      <c r="IM103" s="11"/>
      <c r="IN103" s="11"/>
      <c r="IO103" s="11"/>
      <c r="IP103" s="11"/>
      <c r="IQ103" s="11"/>
      <c r="IR103" s="11"/>
      <c r="IS103" s="11"/>
      <c r="IT103" s="11"/>
      <c r="IU103" s="11"/>
      <c r="IV103" s="11"/>
      <c r="IW103" s="11"/>
      <c r="IX103" s="11"/>
      <c r="IY103" s="11"/>
      <c r="IZ103" s="11"/>
      <c r="JA103" s="11"/>
      <c r="JB103" s="11"/>
      <c r="JC103" s="11"/>
      <c r="JD103" s="11"/>
      <c r="JE103" s="11"/>
      <c r="JF103" s="11"/>
      <c r="JG103" s="11"/>
      <c r="JH103" s="11"/>
      <c r="JI103" s="11"/>
      <c r="JJ103" s="11"/>
      <c r="JK103" s="11"/>
      <c r="JL103" s="11"/>
      <c r="JM103" s="11"/>
      <c r="JN103" s="11"/>
      <c r="JO103" s="11"/>
      <c r="JP103" s="11"/>
      <c r="JQ103" s="11"/>
      <c r="JR103" s="11"/>
    </row>
    <row r="104" spans="1:278" x14ac:dyDescent="0.2">
      <c r="A104" s="11"/>
      <c r="B104" s="11"/>
      <c r="C104" s="11"/>
      <c r="D104" s="11"/>
      <c r="E104" s="11"/>
      <c r="F104" s="11"/>
      <c r="G104" s="11"/>
      <c r="H104" s="11"/>
      <c r="I104" s="11"/>
      <c r="J104" s="11"/>
      <c r="K104" s="11"/>
      <c r="L104" s="11"/>
      <c r="M104" s="11"/>
      <c r="N104" s="15"/>
      <c r="O104" s="11"/>
      <c r="P104" s="11"/>
      <c r="Q104" s="11"/>
      <c r="R104" s="11"/>
      <c r="S104" s="11"/>
      <c r="T104" s="11"/>
      <c r="U104" s="11"/>
      <c r="V104" s="11"/>
      <c r="W104" s="11"/>
      <c r="X104" s="11"/>
      <c r="Y104" s="11"/>
      <c r="Z104" s="11"/>
      <c r="AA104" s="400"/>
      <c r="HH104" s="11"/>
      <c r="HI104" s="11"/>
      <c r="HJ104" s="11"/>
      <c r="HK104" s="11"/>
      <c r="HL104" s="11"/>
      <c r="HM104" s="11"/>
      <c r="HN104" s="11"/>
      <c r="HO104" s="11"/>
      <c r="HP104" s="11"/>
      <c r="HQ104" s="11"/>
      <c r="HR104" s="11"/>
      <c r="HS104" s="11"/>
      <c r="HT104" s="11"/>
      <c r="HU104" s="11"/>
      <c r="HV104" s="11"/>
      <c r="HW104" s="11"/>
      <c r="HX104" s="11"/>
      <c r="HY104" s="11"/>
      <c r="HZ104" s="11"/>
      <c r="IA104" s="11"/>
      <c r="IB104" s="11"/>
      <c r="IC104" s="11"/>
      <c r="ID104" s="11"/>
      <c r="IE104" s="11"/>
      <c r="IF104" s="11"/>
      <c r="IG104" s="11"/>
      <c r="IH104" s="11"/>
      <c r="II104" s="11"/>
      <c r="IJ104" s="11"/>
      <c r="IK104" s="11"/>
      <c r="IL104" s="11"/>
      <c r="IM104" s="11"/>
      <c r="IN104" s="11"/>
      <c r="IO104" s="11"/>
      <c r="IP104" s="11"/>
      <c r="IQ104" s="11"/>
      <c r="IR104" s="11"/>
      <c r="IS104" s="11"/>
      <c r="IT104" s="11"/>
      <c r="IU104" s="11"/>
      <c r="IV104" s="11"/>
      <c r="IW104" s="11"/>
      <c r="IX104" s="11"/>
      <c r="IY104" s="11"/>
      <c r="IZ104" s="11"/>
      <c r="JA104" s="11"/>
      <c r="JB104" s="11"/>
      <c r="JC104" s="11"/>
      <c r="JD104" s="11"/>
      <c r="JE104" s="11"/>
      <c r="JF104" s="11"/>
      <c r="JG104" s="11"/>
      <c r="JH104" s="11"/>
      <c r="JI104" s="11"/>
      <c r="JJ104" s="11"/>
      <c r="JK104" s="11"/>
      <c r="JL104" s="11"/>
      <c r="JM104" s="11"/>
      <c r="JN104" s="11"/>
      <c r="JO104" s="11"/>
      <c r="JP104" s="11"/>
      <c r="JQ104" s="11"/>
      <c r="JR104" s="11"/>
    </row>
    <row r="105" spans="1:278" x14ac:dyDescent="0.2">
      <c r="A105" s="11"/>
      <c r="B105" s="11"/>
      <c r="C105" s="11"/>
      <c r="D105" s="11"/>
      <c r="E105" s="11"/>
      <c r="F105" s="11"/>
      <c r="G105" s="11"/>
      <c r="H105" s="11"/>
      <c r="I105" s="11"/>
      <c r="J105" s="11"/>
      <c r="K105" s="11"/>
      <c r="L105" s="11"/>
      <c r="M105" s="11"/>
      <c r="N105" s="15"/>
      <c r="O105" s="11"/>
      <c r="P105" s="11"/>
      <c r="Q105" s="11"/>
      <c r="R105" s="11"/>
      <c r="S105" s="11"/>
      <c r="T105" s="11"/>
      <c r="U105" s="11"/>
      <c r="V105" s="11"/>
      <c r="W105" s="11"/>
      <c r="X105" s="11"/>
      <c r="Y105" s="11"/>
      <c r="Z105" s="11"/>
      <c r="AA105" s="400"/>
      <c r="HH105" s="11"/>
      <c r="HI105" s="11"/>
      <c r="HJ105" s="11"/>
      <c r="HK105" s="11"/>
      <c r="HL105" s="11"/>
      <c r="HM105" s="11"/>
      <c r="HN105" s="11"/>
      <c r="HO105" s="11"/>
      <c r="HP105" s="11"/>
      <c r="HQ105" s="11"/>
      <c r="HR105" s="11"/>
      <c r="HS105" s="11"/>
      <c r="HT105" s="11"/>
      <c r="HU105" s="11"/>
      <c r="HV105" s="11"/>
      <c r="HW105" s="11"/>
      <c r="HX105" s="11"/>
      <c r="HY105" s="11"/>
      <c r="HZ105" s="11"/>
      <c r="IA105" s="11"/>
      <c r="IB105" s="11"/>
      <c r="IC105" s="11"/>
      <c r="ID105" s="11"/>
      <c r="IE105" s="11"/>
      <c r="IF105" s="11"/>
      <c r="IG105" s="11"/>
      <c r="IH105" s="11"/>
      <c r="II105" s="11"/>
      <c r="IJ105" s="11"/>
      <c r="IK105" s="11"/>
      <c r="IL105" s="11"/>
      <c r="IM105" s="11"/>
      <c r="IN105" s="11"/>
      <c r="IO105" s="11"/>
      <c r="IP105" s="11"/>
      <c r="IQ105" s="11"/>
      <c r="IR105" s="11"/>
      <c r="IS105" s="11"/>
      <c r="IT105" s="11"/>
      <c r="IU105" s="11"/>
      <c r="IV105" s="11"/>
      <c r="IW105" s="11"/>
      <c r="IX105" s="11"/>
      <c r="IY105" s="11"/>
      <c r="IZ105" s="11"/>
      <c r="JA105" s="11"/>
      <c r="JB105" s="11"/>
      <c r="JC105" s="11"/>
      <c r="JD105" s="11"/>
      <c r="JE105" s="11"/>
      <c r="JF105" s="11"/>
      <c r="JG105" s="11"/>
      <c r="JH105" s="11"/>
      <c r="JI105" s="11"/>
      <c r="JJ105" s="11"/>
      <c r="JK105" s="11"/>
      <c r="JL105" s="11"/>
      <c r="JM105" s="11"/>
      <c r="JN105" s="11"/>
      <c r="JO105" s="11"/>
      <c r="JP105" s="11"/>
      <c r="JQ105" s="11"/>
      <c r="JR105" s="11"/>
    </row>
    <row r="106" spans="1:278" x14ac:dyDescent="0.2">
      <c r="A106" s="11"/>
      <c r="B106" s="11"/>
      <c r="C106" s="11"/>
      <c r="D106" s="11"/>
      <c r="E106" s="11"/>
      <c r="F106" s="11"/>
      <c r="G106" s="11"/>
      <c r="H106" s="11"/>
      <c r="I106" s="11"/>
      <c r="J106" s="11"/>
      <c r="K106" s="11"/>
      <c r="L106" s="11"/>
      <c r="M106" s="11"/>
      <c r="N106" s="15"/>
      <c r="O106" s="11"/>
      <c r="P106" s="11"/>
      <c r="Q106" s="11"/>
      <c r="R106" s="11"/>
      <c r="S106" s="11"/>
      <c r="T106" s="11"/>
      <c r="U106" s="11"/>
      <c r="V106" s="11"/>
      <c r="W106" s="11"/>
      <c r="X106" s="11"/>
      <c r="Y106" s="11"/>
      <c r="Z106" s="11"/>
      <c r="AA106" s="400"/>
      <c r="HH106" s="11"/>
      <c r="HI106" s="11"/>
      <c r="HJ106" s="11"/>
      <c r="HK106" s="11"/>
      <c r="HL106" s="11"/>
      <c r="HM106" s="11"/>
      <c r="HN106" s="11"/>
      <c r="HO106" s="11"/>
      <c r="HP106" s="11"/>
      <c r="HQ106" s="11"/>
      <c r="HR106" s="11"/>
      <c r="HS106" s="11"/>
      <c r="HT106" s="11"/>
      <c r="HU106" s="11"/>
      <c r="HV106" s="11"/>
      <c r="HW106" s="11"/>
      <c r="HX106" s="11"/>
      <c r="HY106" s="11"/>
      <c r="HZ106" s="11"/>
      <c r="IA106" s="11"/>
      <c r="IB106" s="11"/>
      <c r="IC106" s="11"/>
      <c r="ID106" s="11"/>
      <c r="IE106" s="11"/>
      <c r="IF106" s="11"/>
      <c r="IG106" s="11"/>
      <c r="IH106" s="11"/>
      <c r="II106" s="11"/>
      <c r="IJ106" s="11"/>
      <c r="IK106" s="11"/>
      <c r="IL106" s="11"/>
      <c r="IM106" s="11"/>
      <c r="IN106" s="11"/>
      <c r="IO106" s="11"/>
      <c r="IP106" s="11"/>
      <c r="IQ106" s="11"/>
      <c r="IR106" s="11"/>
      <c r="IS106" s="11"/>
      <c r="IT106" s="11"/>
      <c r="IU106" s="11"/>
      <c r="IV106" s="11"/>
      <c r="IW106" s="11"/>
      <c r="IX106" s="11"/>
      <c r="IY106" s="11"/>
      <c r="IZ106" s="11"/>
      <c r="JA106" s="11"/>
      <c r="JB106" s="11"/>
      <c r="JC106" s="11"/>
      <c r="JD106" s="11"/>
      <c r="JE106" s="11"/>
      <c r="JF106" s="11"/>
      <c r="JG106" s="11"/>
      <c r="JH106" s="11"/>
      <c r="JI106" s="11"/>
      <c r="JJ106" s="11"/>
      <c r="JK106" s="11"/>
      <c r="JL106" s="11"/>
      <c r="JM106" s="11"/>
      <c r="JN106" s="11"/>
      <c r="JO106" s="11"/>
      <c r="JP106" s="11"/>
      <c r="JQ106" s="11"/>
      <c r="JR106" s="11"/>
    </row>
    <row r="107" spans="1:278" x14ac:dyDescent="0.2">
      <c r="A107" s="11"/>
      <c r="B107" s="11"/>
      <c r="C107" s="11"/>
      <c r="D107" s="11"/>
      <c r="E107" s="11"/>
      <c r="F107" s="11"/>
      <c r="G107" s="11"/>
      <c r="H107" s="11"/>
      <c r="I107" s="11"/>
      <c r="J107" s="11"/>
      <c r="K107" s="11"/>
      <c r="L107" s="11"/>
      <c r="M107" s="11"/>
      <c r="N107" s="15"/>
      <c r="O107" s="11"/>
      <c r="P107" s="11"/>
      <c r="Q107" s="11"/>
      <c r="R107" s="11"/>
      <c r="S107" s="11"/>
      <c r="T107" s="11"/>
      <c r="U107" s="11"/>
      <c r="V107" s="11"/>
      <c r="W107" s="11"/>
      <c r="X107" s="11"/>
      <c r="Y107" s="11"/>
      <c r="Z107" s="11"/>
      <c r="AA107" s="400"/>
      <c r="HH107" s="11"/>
      <c r="HI107" s="11"/>
      <c r="HJ107" s="11"/>
      <c r="HK107" s="11"/>
      <c r="HL107" s="11"/>
      <c r="HM107" s="11"/>
      <c r="HN107" s="11"/>
      <c r="HO107" s="11"/>
      <c r="HP107" s="11"/>
      <c r="HQ107" s="11"/>
      <c r="HR107" s="11"/>
      <c r="HS107" s="11"/>
      <c r="HT107" s="11"/>
      <c r="HU107" s="11"/>
      <c r="HV107" s="11"/>
      <c r="HW107" s="11"/>
      <c r="HX107" s="11"/>
      <c r="HY107" s="11"/>
      <c r="HZ107" s="11"/>
      <c r="IA107" s="11"/>
      <c r="IB107" s="11"/>
      <c r="IC107" s="11"/>
      <c r="ID107" s="11"/>
      <c r="IE107" s="11"/>
      <c r="IF107" s="11"/>
      <c r="IG107" s="11"/>
      <c r="IH107" s="11"/>
      <c r="II107" s="11"/>
      <c r="IJ107" s="11"/>
      <c r="IK107" s="11"/>
      <c r="IL107" s="11"/>
      <c r="IM107" s="11"/>
      <c r="IN107" s="11"/>
      <c r="IO107" s="11"/>
      <c r="IP107" s="11"/>
      <c r="IQ107" s="11"/>
      <c r="IR107" s="11"/>
      <c r="IS107" s="11"/>
      <c r="IT107" s="11"/>
      <c r="IU107" s="11"/>
      <c r="IV107" s="11"/>
      <c r="IW107" s="11"/>
      <c r="IX107" s="11"/>
      <c r="IY107" s="11"/>
      <c r="IZ107" s="11"/>
      <c r="JA107" s="11"/>
      <c r="JB107" s="11"/>
      <c r="JC107" s="11"/>
      <c r="JD107" s="11"/>
      <c r="JE107" s="11"/>
      <c r="JF107" s="11"/>
      <c r="JG107" s="11"/>
      <c r="JH107" s="11"/>
      <c r="JI107" s="11"/>
      <c r="JJ107" s="11"/>
      <c r="JK107" s="11"/>
      <c r="JL107" s="11"/>
      <c r="JM107" s="11"/>
      <c r="JN107" s="11"/>
      <c r="JO107" s="11"/>
      <c r="JP107" s="11"/>
      <c r="JQ107" s="11"/>
      <c r="JR107" s="11"/>
    </row>
    <row r="108" spans="1:278" x14ac:dyDescent="0.2">
      <c r="A108" s="11"/>
      <c r="B108" s="11"/>
      <c r="C108" s="11"/>
      <c r="D108" s="11"/>
      <c r="E108" s="11"/>
      <c r="F108" s="11"/>
      <c r="G108" s="11"/>
      <c r="H108" s="11"/>
      <c r="I108" s="11"/>
      <c r="J108" s="11"/>
      <c r="K108" s="11"/>
      <c r="L108" s="11"/>
      <c r="M108" s="11"/>
      <c r="N108" s="15"/>
      <c r="O108" s="11"/>
      <c r="P108" s="11"/>
      <c r="Q108" s="11"/>
      <c r="R108" s="11"/>
      <c r="S108" s="11"/>
      <c r="T108" s="11"/>
      <c r="U108" s="11"/>
      <c r="V108" s="11"/>
      <c r="W108" s="11"/>
      <c r="X108" s="11"/>
      <c r="Y108" s="11"/>
      <c r="Z108" s="11"/>
      <c r="AA108" s="400"/>
      <c r="HH108" s="11"/>
      <c r="HI108" s="11"/>
      <c r="HJ108" s="11"/>
      <c r="HK108" s="11"/>
      <c r="HL108" s="11"/>
      <c r="HM108" s="11"/>
      <c r="HN108" s="11"/>
      <c r="HO108" s="11"/>
      <c r="HP108" s="11"/>
      <c r="HQ108" s="11"/>
      <c r="HR108" s="11"/>
      <c r="HS108" s="11"/>
      <c r="HT108" s="11"/>
      <c r="HU108" s="11"/>
      <c r="HV108" s="11"/>
      <c r="HW108" s="11"/>
      <c r="HX108" s="11"/>
      <c r="HY108" s="11"/>
      <c r="HZ108" s="11"/>
      <c r="IA108" s="11"/>
      <c r="IB108" s="11"/>
      <c r="IC108" s="11"/>
      <c r="ID108" s="11"/>
      <c r="IE108" s="11"/>
      <c r="IF108" s="11"/>
      <c r="IG108" s="11"/>
      <c r="IH108" s="11"/>
      <c r="II108" s="11"/>
      <c r="IJ108" s="11"/>
      <c r="IK108" s="11"/>
      <c r="IL108" s="11"/>
      <c r="IM108" s="11"/>
      <c r="IN108" s="11"/>
      <c r="IO108" s="11"/>
      <c r="IP108" s="11"/>
      <c r="IQ108" s="11"/>
      <c r="IR108" s="11"/>
      <c r="IS108" s="11"/>
      <c r="IT108" s="11"/>
      <c r="IU108" s="11"/>
      <c r="IV108" s="11"/>
      <c r="IW108" s="11"/>
      <c r="IX108" s="11"/>
      <c r="IY108" s="11"/>
      <c r="IZ108" s="11"/>
      <c r="JA108" s="11"/>
      <c r="JB108" s="11"/>
      <c r="JC108" s="11"/>
      <c r="JD108" s="11"/>
      <c r="JE108" s="11"/>
      <c r="JF108" s="11"/>
      <c r="JG108" s="11"/>
      <c r="JH108" s="11"/>
      <c r="JI108" s="11"/>
      <c r="JJ108" s="11"/>
      <c r="JK108" s="11"/>
      <c r="JL108" s="11"/>
      <c r="JM108" s="11"/>
      <c r="JN108" s="11"/>
      <c r="JO108" s="11"/>
      <c r="JP108" s="11"/>
      <c r="JQ108" s="11"/>
      <c r="JR108" s="11"/>
    </row>
    <row r="109" spans="1:278" x14ac:dyDescent="0.2">
      <c r="A109" s="11"/>
      <c r="B109" s="11"/>
      <c r="C109" s="11"/>
      <c r="D109" s="11"/>
      <c r="E109" s="11"/>
      <c r="F109" s="11"/>
      <c r="G109" s="11"/>
      <c r="H109" s="11"/>
      <c r="I109" s="11"/>
      <c r="J109" s="11"/>
      <c r="K109" s="11"/>
      <c r="L109" s="11"/>
      <c r="M109" s="11"/>
      <c r="N109" s="15"/>
      <c r="O109" s="11"/>
      <c r="P109" s="11"/>
      <c r="Q109" s="11"/>
      <c r="R109" s="11"/>
      <c r="S109" s="11"/>
      <c r="T109" s="11"/>
      <c r="U109" s="11"/>
      <c r="V109" s="11"/>
      <c r="W109" s="11"/>
      <c r="X109" s="11"/>
      <c r="Y109" s="11"/>
      <c r="Z109" s="11"/>
      <c r="AA109" s="400"/>
      <c r="HH109" s="11"/>
      <c r="HI109" s="11"/>
      <c r="HJ109" s="11"/>
      <c r="HK109" s="11"/>
      <c r="HL109" s="11"/>
      <c r="HM109" s="11"/>
      <c r="HN109" s="11"/>
      <c r="HO109" s="11"/>
      <c r="HP109" s="11"/>
      <c r="HQ109" s="11"/>
      <c r="HR109" s="11"/>
      <c r="HS109" s="11"/>
      <c r="HT109" s="11"/>
      <c r="HU109" s="11"/>
      <c r="HV109" s="11"/>
      <c r="HW109" s="11"/>
      <c r="HX109" s="11"/>
      <c r="HY109" s="11"/>
      <c r="HZ109" s="11"/>
      <c r="IA109" s="11"/>
      <c r="IB109" s="11"/>
      <c r="IC109" s="11"/>
      <c r="ID109" s="11"/>
      <c r="IE109" s="11"/>
      <c r="IF109" s="11"/>
      <c r="IG109" s="11"/>
      <c r="IH109" s="11"/>
      <c r="II109" s="11"/>
      <c r="IJ109" s="11"/>
      <c r="IK109" s="11"/>
      <c r="IL109" s="11"/>
      <c r="IM109" s="11"/>
      <c r="IN109" s="11"/>
      <c r="IO109" s="11"/>
      <c r="IP109" s="11"/>
      <c r="IQ109" s="11"/>
      <c r="IR109" s="11"/>
      <c r="IS109" s="11"/>
      <c r="IT109" s="11"/>
      <c r="IU109" s="11"/>
      <c r="IV109" s="11"/>
      <c r="IW109" s="11"/>
      <c r="IX109" s="11"/>
      <c r="IY109" s="11"/>
      <c r="IZ109" s="11"/>
      <c r="JA109" s="11"/>
      <c r="JB109" s="11"/>
      <c r="JC109" s="11"/>
      <c r="JD109" s="11"/>
      <c r="JE109" s="11"/>
      <c r="JF109" s="11"/>
      <c r="JG109" s="11"/>
      <c r="JH109" s="11"/>
      <c r="JI109" s="11"/>
      <c r="JJ109" s="11"/>
      <c r="JK109" s="11"/>
      <c r="JL109" s="11"/>
      <c r="JM109" s="11"/>
      <c r="JN109" s="11"/>
      <c r="JO109" s="11"/>
      <c r="JP109" s="11"/>
      <c r="JQ109" s="11"/>
      <c r="JR109" s="11"/>
    </row>
    <row r="110" spans="1:278" x14ac:dyDescent="0.2">
      <c r="A110" s="11"/>
      <c r="B110" s="11"/>
      <c r="C110" s="11"/>
      <c r="D110" s="11"/>
      <c r="E110" s="11"/>
      <c r="F110" s="11"/>
      <c r="G110" s="11"/>
      <c r="H110" s="11"/>
      <c r="I110" s="11"/>
      <c r="J110" s="11"/>
      <c r="K110" s="11"/>
      <c r="L110" s="11"/>
      <c r="M110" s="11"/>
      <c r="N110" s="15"/>
      <c r="O110" s="11"/>
      <c r="P110" s="11"/>
      <c r="Q110" s="11"/>
      <c r="R110" s="11"/>
      <c r="S110" s="11"/>
      <c r="T110" s="11"/>
      <c r="U110" s="11"/>
      <c r="V110" s="11"/>
      <c r="W110" s="11"/>
      <c r="X110" s="11"/>
      <c r="Y110" s="11"/>
      <c r="Z110" s="11"/>
      <c r="AA110" s="400"/>
      <c r="HH110" s="11"/>
      <c r="HI110" s="11"/>
      <c r="HJ110" s="11"/>
      <c r="HK110" s="11"/>
      <c r="HL110" s="11"/>
      <c r="HM110" s="11"/>
      <c r="HN110" s="11"/>
      <c r="HO110" s="11"/>
      <c r="HP110" s="11"/>
      <c r="HQ110" s="11"/>
      <c r="HR110" s="11"/>
      <c r="HS110" s="11"/>
      <c r="HT110" s="11"/>
      <c r="HU110" s="11"/>
      <c r="HV110" s="11"/>
      <c r="HW110" s="11"/>
      <c r="HX110" s="11"/>
      <c r="HY110" s="11"/>
      <c r="HZ110" s="11"/>
      <c r="IA110" s="11"/>
      <c r="IB110" s="11"/>
      <c r="IC110" s="11"/>
      <c r="ID110" s="11"/>
      <c r="IE110" s="11"/>
      <c r="IF110" s="11"/>
      <c r="IG110" s="11"/>
      <c r="IH110" s="11"/>
      <c r="II110" s="11"/>
      <c r="IJ110" s="11"/>
      <c r="IK110" s="11"/>
      <c r="IL110" s="11"/>
      <c r="IM110" s="11"/>
      <c r="IN110" s="11"/>
      <c r="IO110" s="11"/>
      <c r="IP110" s="11"/>
      <c r="IQ110" s="11"/>
      <c r="IR110" s="11"/>
      <c r="IS110" s="11"/>
      <c r="IT110" s="11"/>
      <c r="IU110" s="11"/>
      <c r="IV110" s="11"/>
      <c r="IW110" s="11"/>
      <c r="IX110" s="11"/>
      <c r="IY110" s="11"/>
      <c r="IZ110" s="11"/>
      <c r="JA110" s="11"/>
      <c r="JB110" s="11"/>
      <c r="JC110" s="11"/>
      <c r="JD110" s="11"/>
      <c r="JE110" s="11"/>
      <c r="JF110" s="11"/>
      <c r="JG110" s="11"/>
      <c r="JH110" s="11"/>
      <c r="JI110" s="11"/>
      <c r="JJ110" s="11"/>
      <c r="JK110" s="11"/>
      <c r="JL110" s="11"/>
      <c r="JM110" s="11"/>
      <c r="JN110" s="11"/>
      <c r="JO110" s="11"/>
      <c r="JP110" s="11"/>
      <c r="JQ110" s="11"/>
      <c r="JR110" s="11"/>
    </row>
    <row r="111" spans="1:278" x14ac:dyDescent="0.2">
      <c r="A111" s="11"/>
      <c r="B111" s="11"/>
      <c r="C111" s="11"/>
      <c r="D111" s="11"/>
      <c r="E111" s="11"/>
      <c r="F111" s="11"/>
      <c r="G111" s="11"/>
      <c r="H111" s="11"/>
      <c r="I111" s="11"/>
      <c r="J111" s="11"/>
      <c r="K111" s="11"/>
      <c r="L111" s="11"/>
      <c r="M111" s="11"/>
      <c r="N111" s="15"/>
      <c r="O111" s="11"/>
      <c r="P111" s="11"/>
      <c r="Q111" s="11"/>
      <c r="R111" s="11"/>
      <c r="S111" s="11"/>
      <c r="T111" s="11"/>
      <c r="U111" s="11"/>
      <c r="V111" s="11"/>
      <c r="W111" s="11"/>
      <c r="X111" s="11"/>
      <c r="Y111" s="11"/>
      <c r="Z111" s="11"/>
      <c r="AA111" s="400"/>
      <c r="HH111" s="11"/>
      <c r="HI111" s="11"/>
      <c r="HJ111" s="11"/>
      <c r="HK111" s="11"/>
      <c r="HL111" s="11"/>
      <c r="HM111" s="11"/>
      <c r="HN111" s="11"/>
      <c r="HO111" s="11"/>
      <c r="HP111" s="11"/>
      <c r="HQ111" s="11"/>
      <c r="HR111" s="11"/>
      <c r="HS111" s="11"/>
      <c r="HT111" s="11"/>
      <c r="HU111" s="11"/>
      <c r="HV111" s="11"/>
      <c r="HW111" s="11"/>
      <c r="HX111" s="11"/>
      <c r="HY111" s="11"/>
      <c r="HZ111" s="11"/>
      <c r="IA111" s="11"/>
      <c r="IB111" s="11"/>
      <c r="IC111" s="11"/>
      <c r="ID111" s="11"/>
      <c r="IE111" s="11"/>
      <c r="IF111" s="11"/>
      <c r="IG111" s="11"/>
      <c r="IH111" s="11"/>
      <c r="II111" s="11"/>
      <c r="IJ111" s="11"/>
      <c r="IK111" s="11"/>
      <c r="IL111" s="11"/>
      <c r="IM111" s="11"/>
      <c r="IN111" s="11"/>
      <c r="IO111" s="11"/>
      <c r="IP111" s="11"/>
      <c r="IQ111" s="11"/>
      <c r="IR111" s="11"/>
      <c r="IS111" s="11"/>
      <c r="IT111" s="11"/>
      <c r="IU111" s="11"/>
      <c r="IV111" s="11"/>
      <c r="IW111" s="11"/>
      <c r="IX111" s="11"/>
      <c r="IY111" s="11"/>
      <c r="IZ111" s="11"/>
      <c r="JA111" s="11"/>
      <c r="JB111" s="11"/>
      <c r="JC111" s="11"/>
      <c r="JD111" s="11"/>
      <c r="JE111" s="11"/>
      <c r="JF111" s="11"/>
      <c r="JG111" s="11"/>
      <c r="JH111" s="11"/>
      <c r="JI111" s="11"/>
      <c r="JJ111" s="11"/>
      <c r="JK111" s="11"/>
      <c r="JL111" s="11"/>
      <c r="JM111" s="11"/>
      <c r="JN111" s="11"/>
      <c r="JO111" s="11"/>
      <c r="JP111" s="11"/>
      <c r="JQ111" s="11"/>
      <c r="JR111" s="11"/>
    </row>
    <row r="112" spans="1:278" x14ac:dyDescent="0.2">
      <c r="A112" s="11"/>
      <c r="B112" s="11"/>
      <c r="C112" s="11"/>
      <c r="D112" s="11"/>
      <c r="E112" s="11"/>
      <c r="F112" s="11"/>
      <c r="G112" s="11"/>
      <c r="H112" s="11"/>
      <c r="I112" s="11"/>
      <c r="J112" s="11"/>
      <c r="K112" s="11"/>
      <c r="L112" s="11"/>
      <c r="M112" s="11"/>
      <c r="N112" s="15"/>
      <c r="O112" s="11"/>
      <c r="P112" s="11"/>
      <c r="Q112" s="11"/>
      <c r="R112" s="11"/>
      <c r="S112" s="11"/>
      <c r="T112" s="11"/>
      <c r="U112" s="11"/>
      <c r="V112" s="11"/>
      <c r="W112" s="11"/>
      <c r="X112" s="11"/>
      <c r="Y112" s="11"/>
      <c r="Z112" s="11"/>
      <c r="AA112" s="400"/>
      <c r="HH112" s="11"/>
      <c r="HI112" s="11"/>
      <c r="HJ112" s="11"/>
      <c r="HK112" s="11"/>
      <c r="HL112" s="11"/>
      <c r="HM112" s="11"/>
      <c r="HN112" s="11"/>
      <c r="HO112" s="11"/>
      <c r="HP112" s="11"/>
      <c r="HQ112" s="11"/>
      <c r="HR112" s="11"/>
      <c r="HS112" s="11"/>
      <c r="HT112" s="11"/>
      <c r="HU112" s="11"/>
      <c r="HV112" s="11"/>
      <c r="HW112" s="11"/>
      <c r="HX112" s="11"/>
      <c r="HY112" s="11"/>
      <c r="HZ112" s="11"/>
      <c r="IA112" s="11"/>
      <c r="IB112" s="11"/>
      <c r="IC112" s="11"/>
      <c r="ID112" s="11"/>
      <c r="IE112" s="11"/>
      <c r="IF112" s="11"/>
      <c r="IG112" s="11"/>
      <c r="IH112" s="11"/>
      <c r="II112" s="11"/>
      <c r="IJ112" s="11"/>
      <c r="IK112" s="11"/>
      <c r="IL112" s="11"/>
      <c r="IM112" s="11"/>
      <c r="IN112" s="11"/>
      <c r="IO112" s="11"/>
      <c r="IP112" s="11"/>
      <c r="IQ112" s="11"/>
      <c r="IR112" s="11"/>
      <c r="IS112" s="11"/>
      <c r="IT112" s="11"/>
      <c r="IU112" s="11"/>
      <c r="IV112" s="11"/>
      <c r="IW112" s="11"/>
      <c r="IX112" s="11"/>
      <c r="IY112" s="11"/>
      <c r="IZ112" s="11"/>
      <c r="JA112" s="11"/>
      <c r="JB112" s="11"/>
      <c r="JC112" s="11"/>
      <c r="JD112" s="11"/>
      <c r="JE112" s="11"/>
      <c r="JF112" s="11"/>
      <c r="JG112" s="11"/>
      <c r="JH112" s="11"/>
      <c r="JI112" s="11"/>
      <c r="JJ112" s="11"/>
      <c r="JK112" s="11"/>
      <c r="JL112" s="11"/>
      <c r="JM112" s="11"/>
      <c r="JN112" s="11"/>
      <c r="JO112" s="11"/>
      <c r="JP112" s="11"/>
      <c r="JQ112" s="11"/>
      <c r="JR112" s="11"/>
    </row>
    <row r="113" spans="1:278" x14ac:dyDescent="0.2">
      <c r="A113" s="11"/>
      <c r="B113" s="11"/>
      <c r="C113" s="11"/>
      <c r="D113" s="11"/>
      <c r="E113" s="11"/>
      <c r="F113" s="11"/>
      <c r="G113" s="11"/>
      <c r="H113" s="11"/>
      <c r="I113" s="11"/>
      <c r="J113" s="11"/>
      <c r="K113" s="11"/>
      <c r="L113" s="11"/>
      <c r="M113" s="11"/>
      <c r="N113" s="15"/>
      <c r="O113" s="11"/>
      <c r="P113" s="11"/>
      <c r="Q113" s="11"/>
      <c r="R113" s="11"/>
      <c r="S113" s="11"/>
      <c r="T113" s="11"/>
      <c r="U113" s="11"/>
      <c r="V113" s="11"/>
      <c r="W113" s="11"/>
      <c r="X113" s="11"/>
      <c r="Y113" s="11"/>
      <c r="Z113" s="11"/>
      <c r="AA113" s="400"/>
      <c r="HH113" s="11"/>
      <c r="HI113" s="11"/>
      <c r="HJ113" s="11"/>
      <c r="HK113" s="11"/>
      <c r="HL113" s="11"/>
      <c r="HM113" s="11"/>
      <c r="HN113" s="11"/>
      <c r="HO113" s="11"/>
      <c r="HP113" s="11"/>
      <c r="HQ113" s="11"/>
      <c r="HR113" s="11"/>
      <c r="HS113" s="11"/>
      <c r="HT113" s="11"/>
      <c r="HU113" s="11"/>
      <c r="HV113" s="11"/>
      <c r="HW113" s="11"/>
      <c r="HX113" s="11"/>
      <c r="HY113" s="11"/>
      <c r="HZ113" s="11"/>
      <c r="IA113" s="11"/>
      <c r="IB113" s="11"/>
      <c r="IC113" s="11"/>
      <c r="ID113" s="11"/>
      <c r="IE113" s="11"/>
      <c r="IF113" s="11"/>
      <c r="IG113" s="11"/>
      <c r="IH113" s="11"/>
      <c r="II113" s="11"/>
      <c r="IJ113" s="11"/>
      <c r="IK113" s="11"/>
      <c r="IL113" s="11"/>
      <c r="IM113" s="11"/>
      <c r="IN113" s="11"/>
      <c r="IO113" s="11"/>
      <c r="IP113" s="11"/>
      <c r="IQ113" s="11"/>
      <c r="IR113" s="11"/>
      <c r="IS113" s="11"/>
      <c r="IT113" s="11"/>
      <c r="IU113" s="11"/>
      <c r="IV113" s="11"/>
      <c r="IW113" s="11"/>
      <c r="IX113" s="11"/>
      <c r="IY113" s="11"/>
      <c r="IZ113" s="11"/>
      <c r="JA113" s="11"/>
      <c r="JB113" s="11"/>
      <c r="JC113" s="11"/>
      <c r="JD113" s="11"/>
      <c r="JE113" s="11"/>
      <c r="JF113" s="11"/>
      <c r="JG113" s="11"/>
      <c r="JH113" s="11"/>
      <c r="JI113" s="11"/>
      <c r="JJ113" s="11"/>
      <c r="JK113" s="11"/>
      <c r="JL113" s="11"/>
      <c r="JM113" s="11"/>
      <c r="JN113" s="11"/>
      <c r="JO113" s="11"/>
      <c r="JP113" s="11"/>
      <c r="JQ113" s="11"/>
      <c r="JR113" s="11"/>
    </row>
    <row r="114" spans="1:278" x14ac:dyDescent="0.2">
      <c r="A114" s="11"/>
      <c r="B114" s="11"/>
      <c r="C114" s="11"/>
      <c r="D114" s="11"/>
      <c r="E114" s="11"/>
      <c r="F114" s="11"/>
      <c r="G114" s="11"/>
      <c r="H114" s="11"/>
      <c r="I114" s="11"/>
      <c r="J114" s="11"/>
      <c r="K114" s="11"/>
      <c r="L114" s="11"/>
      <c r="M114" s="11"/>
      <c r="N114" s="15"/>
      <c r="O114" s="11"/>
      <c r="P114" s="11"/>
      <c r="Q114" s="11"/>
      <c r="R114" s="11"/>
      <c r="S114" s="11"/>
      <c r="T114" s="11"/>
      <c r="U114" s="11"/>
      <c r="V114" s="11"/>
      <c r="W114" s="11"/>
      <c r="X114" s="11"/>
      <c r="Y114" s="11"/>
      <c r="Z114" s="11"/>
      <c r="AA114" s="400"/>
      <c r="HH114" s="11"/>
      <c r="HI114" s="11"/>
      <c r="HJ114" s="11"/>
      <c r="HK114" s="11"/>
      <c r="HL114" s="11"/>
      <c r="HM114" s="11"/>
      <c r="HN114" s="11"/>
      <c r="HO114" s="11"/>
      <c r="HP114" s="11"/>
      <c r="HQ114" s="11"/>
      <c r="HR114" s="11"/>
      <c r="HS114" s="11"/>
      <c r="HT114" s="11"/>
      <c r="HU114" s="11"/>
      <c r="HV114" s="11"/>
      <c r="HW114" s="11"/>
      <c r="HX114" s="11"/>
      <c r="HY114" s="11"/>
      <c r="HZ114" s="11"/>
      <c r="IA114" s="11"/>
      <c r="IB114" s="11"/>
      <c r="IC114" s="11"/>
      <c r="ID114" s="11"/>
      <c r="IE114" s="11"/>
      <c r="IF114" s="11"/>
      <c r="IG114" s="11"/>
      <c r="IH114" s="11"/>
      <c r="II114" s="11"/>
      <c r="IJ114" s="11"/>
      <c r="IK114" s="11"/>
      <c r="IL114" s="11"/>
      <c r="IM114" s="11"/>
      <c r="IN114" s="11"/>
      <c r="IO114" s="11"/>
      <c r="IP114" s="11"/>
      <c r="IQ114" s="11"/>
      <c r="IR114" s="11"/>
      <c r="IS114" s="11"/>
      <c r="IT114" s="11"/>
      <c r="IU114" s="11"/>
      <c r="IV114" s="11"/>
      <c r="IW114" s="11"/>
      <c r="IX114" s="11"/>
      <c r="IY114" s="11"/>
      <c r="IZ114" s="11"/>
      <c r="JA114" s="11"/>
      <c r="JB114" s="11"/>
      <c r="JC114" s="11"/>
      <c r="JD114" s="11"/>
      <c r="JE114" s="11"/>
      <c r="JF114" s="11"/>
      <c r="JG114" s="11"/>
      <c r="JH114" s="11"/>
      <c r="JI114" s="11"/>
      <c r="JJ114" s="11"/>
      <c r="JK114" s="11"/>
      <c r="JL114" s="11"/>
      <c r="JM114" s="11"/>
      <c r="JN114" s="11"/>
      <c r="JO114" s="11"/>
      <c r="JP114" s="11"/>
      <c r="JQ114" s="11"/>
      <c r="JR114" s="11"/>
    </row>
    <row r="115" spans="1:278" x14ac:dyDescent="0.2">
      <c r="A115" s="11"/>
      <c r="B115" s="11"/>
      <c r="C115" s="11"/>
      <c r="D115" s="11"/>
      <c r="E115" s="11"/>
      <c r="F115" s="11"/>
      <c r="G115" s="11"/>
      <c r="H115" s="11"/>
      <c r="I115" s="11"/>
      <c r="J115" s="11"/>
      <c r="K115" s="11"/>
      <c r="L115" s="11"/>
      <c r="M115" s="11"/>
      <c r="N115" s="15"/>
      <c r="O115" s="11"/>
      <c r="P115" s="11"/>
      <c r="Q115" s="11"/>
      <c r="R115" s="11"/>
      <c r="S115" s="11"/>
      <c r="T115" s="11"/>
      <c r="U115" s="11"/>
      <c r="V115" s="11"/>
      <c r="W115" s="11"/>
      <c r="X115" s="11"/>
      <c r="Y115" s="11"/>
      <c r="Z115" s="11"/>
      <c r="AA115" s="400"/>
      <c r="HH115" s="11"/>
      <c r="HI115" s="11"/>
      <c r="HJ115" s="11"/>
      <c r="HK115" s="11"/>
      <c r="HL115" s="11"/>
      <c r="HM115" s="11"/>
      <c r="HN115" s="11"/>
      <c r="HO115" s="11"/>
      <c r="HP115" s="11"/>
      <c r="HQ115" s="11"/>
      <c r="HR115" s="11"/>
      <c r="HS115" s="11"/>
      <c r="HT115" s="11"/>
      <c r="HU115" s="11"/>
      <c r="HV115" s="11"/>
      <c r="HW115" s="11"/>
      <c r="HX115" s="11"/>
      <c r="HY115" s="11"/>
      <c r="HZ115" s="11"/>
      <c r="IA115" s="11"/>
      <c r="IB115" s="11"/>
      <c r="IC115" s="11"/>
      <c r="ID115" s="11"/>
      <c r="IE115" s="11"/>
      <c r="IF115" s="11"/>
      <c r="IG115" s="11"/>
      <c r="IH115" s="11"/>
      <c r="II115" s="11"/>
      <c r="IJ115" s="11"/>
      <c r="IK115" s="11"/>
      <c r="IL115" s="11"/>
      <c r="IM115" s="11"/>
      <c r="IN115" s="11"/>
      <c r="IO115" s="11"/>
      <c r="IP115" s="11"/>
      <c r="IQ115" s="11"/>
      <c r="IR115" s="11"/>
      <c r="IS115" s="11"/>
      <c r="IT115" s="11"/>
      <c r="IU115" s="11"/>
      <c r="IV115" s="11"/>
      <c r="IW115" s="11"/>
      <c r="IX115" s="11"/>
      <c r="IY115" s="11"/>
      <c r="IZ115" s="11"/>
      <c r="JA115" s="11"/>
      <c r="JB115" s="11"/>
      <c r="JC115" s="11"/>
      <c r="JD115" s="11"/>
      <c r="JE115" s="11"/>
      <c r="JF115" s="11"/>
      <c r="JG115" s="11"/>
      <c r="JH115" s="11"/>
      <c r="JI115" s="11"/>
      <c r="JJ115" s="11"/>
      <c r="JK115" s="11"/>
      <c r="JL115" s="11"/>
      <c r="JM115" s="11"/>
      <c r="JN115" s="11"/>
      <c r="JO115" s="11"/>
      <c r="JP115" s="11"/>
      <c r="JQ115" s="11"/>
      <c r="JR115" s="11"/>
    </row>
    <row r="116" spans="1:278" x14ac:dyDescent="0.2">
      <c r="A116" s="11"/>
      <c r="B116" s="11"/>
      <c r="C116" s="11"/>
      <c r="D116" s="11"/>
      <c r="E116" s="11"/>
      <c r="F116" s="11"/>
      <c r="G116" s="11"/>
      <c r="H116" s="11"/>
      <c r="I116" s="11"/>
      <c r="J116" s="11"/>
      <c r="K116" s="11"/>
      <c r="L116" s="11"/>
      <c r="M116" s="11"/>
      <c r="N116" s="15"/>
      <c r="O116" s="11"/>
      <c r="P116" s="11"/>
      <c r="Q116" s="11"/>
      <c r="R116" s="11"/>
      <c r="S116" s="11"/>
      <c r="T116" s="11"/>
      <c r="U116" s="11"/>
      <c r="V116" s="11"/>
      <c r="W116" s="11"/>
      <c r="X116" s="11"/>
      <c r="Y116" s="11"/>
      <c r="Z116" s="11"/>
      <c r="AA116" s="400"/>
      <c r="HH116" s="11"/>
      <c r="HI116" s="11"/>
      <c r="HJ116" s="11"/>
      <c r="HK116" s="11"/>
      <c r="HL116" s="11"/>
      <c r="HM116" s="11"/>
      <c r="HN116" s="11"/>
      <c r="HO116" s="11"/>
      <c r="HP116" s="11"/>
      <c r="HQ116" s="11"/>
      <c r="HR116" s="11"/>
      <c r="HS116" s="11"/>
      <c r="HT116" s="11"/>
      <c r="HU116" s="11"/>
      <c r="HV116" s="11"/>
      <c r="HW116" s="11"/>
      <c r="HX116" s="11"/>
      <c r="HY116" s="11"/>
      <c r="HZ116" s="11"/>
      <c r="IA116" s="11"/>
      <c r="IB116" s="11"/>
      <c r="IC116" s="11"/>
      <c r="ID116" s="11"/>
      <c r="IE116" s="11"/>
      <c r="IF116" s="11"/>
      <c r="IG116" s="11"/>
      <c r="IH116" s="11"/>
      <c r="II116" s="11"/>
      <c r="IJ116" s="11"/>
      <c r="IK116" s="11"/>
      <c r="IL116" s="11"/>
      <c r="IM116" s="11"/>
      <c r="IN116" s="11"/>
      <c r="IO116" s="11"/>
      <c r="IP116" s="11"/>
      <c r="IQ116" s="11"/>
      <c r="IR116" s="11"/>
      <c r="IS116" s="11"/>
      <c r="IT116" s="11"/>
      <c r="IU116" s="11"/>
      <c r="IV116" s="11"/>
      <c r="IW116" s="11"/>
      <c r="IX116" s="11"/>
      <c r="IY116" s="11"/>
      <c r="IZ116" s="11"/>
      <c r="JA116" s="11"/>
      <c r="JB116" s="11"/>
      <c r="JC116" s="11"/>
      <c r="JD116" s="11"/>
      <c r="JE116" s="11"/>
      <c r="JF116" s="11"/>
      <c r="JG116" s="11"/>
      <c r="JH116" s="11"/>
      <c r="JI116" s="11"/>
      <c r="JJ116" s="11"/>
      <c r="JK116" s="11"/>
      <c r="JL116" s="11"/>
      <c r="JM116" s="11"/>
      <c r="JN116" s="11"/>
      <c r="JO116" s="11"/>
      <c r="JP116" s="11"/>
      <c r="JQ116" s="11"/>
      <c r="JR116" s="11"/>
    </row>
    <row r="117" spans="1:278" x14ac:dyDescent="0.2">
      <c r="A117" s="11"/>
      <c r="B117" s="11"/>
      <c r="C117" s="11"/>
      <c r="D117" s="11"/>
      <c r="E117" s="11"/>
      <c r="F117" s="11"/>
      <c r="G117" s="11"/>
      <c r="H117" s="11"/>
      <c r="I117" s="11"/>
      <c r="J117" s="11"/>
      <c r="K117" s="11"/>
      <c r="L117" s="11"/>
      <c r="M117" s="11"/>
      <c r="N117" s="15"/>
      <c r="O117" s="11"/>
      <c r="P117" s="11"/>
      <c r="Q117" s="11"/>
      <c r="R117" s="11"/>
      <c r="S117" s="11"/>
      <c r="T117" s="11"/>
      <c r="U117" s="11"/>
      <c r="V117" s="11"/>
      <c r="W117" s="11"/>
      <c r="X117" s="11"/>
      <c r="Y117" s="11"/>
      <c r="Z117" s="11"/>
      <c r="AA117" s="400"/>
      <c r="HH117" s="11"/>
      <c r="HI117" s="11"/>
      <c r="HJ117" s="11"/>
      <c r="HK117" s="11"/>
      <c r="HL117" s="11"/>
      <c r="HM117" s="11"/>
      <c r="HN117" s="11"/>
      <c r="HO117" s="11"/>
      <c r="HP117" s="11"/>
      <c r="HQ117" s="11"/>
      <c r="HR117" s="11"/>
      <c r="HS117" s="11"/>
      <c r="HT117" s="11"/>
      <c r="HU117" s="11"/>
      <c r="HV117" s="11"/>
      <c r="HW117" s="11"/>
      <c r="HX117" s="11"/>
      <c r="HY117" s="11"/>
      <c r="HZ117" s="11"/>
      <c r="IA117" s="11"/>
      <c r="IB117" s="11"/>
      <c r="IC117" s="11"/>
      <c r="ID117" s="11"/>
      <c r="IE117" s="11"/>
      <c r="IF117" s="11"/>
      <c r="IG117" s="11"/>
      <c r="IH117" s="11"/>
      <c r="II117" s="11"/>
      <c r="IJ117" s="11"/>
      <c r="IK117" s="11"/>
      <c r="IL117" s="11"/>
      <c r="IM117" s="11"/>
      <c r="IN117" s="11"/>
      <c r="IO117" s="11"/>
      <c r="IP117" s="11"/>
      <c r="IQ117" s="11"/>
      <c r="IR117" s="11"/>
      <c r="IS117" s="11"/>
      <c r="IT117" s="11"/>
      <c r="IU117" s="11"/>
      <c r="IV117" s="11"/>
      <c r="IW117" s="11"/>
      <c r="IX117" s="11"/>
      <c r="IY117" s="11"/>
      <c r="IZ117" s="11"/>
      <c r="JA117" s="11"/>
      <c r="JB117" s="11"/>
      <c r="JC117" s="11"/>
      <c r="JD117" s="11"/>
      <c r="JE117" s="11"/>
      <c r="JF117" s="11"/>
      <c r="JG117" s="11"/>
      <c r="JH117" s="11"/>
      <c r="JI117" s="11"/>
      <c r="JJ117" s="11"/>
      <c r="JK117" s="11"/>
      <c r="JL117" s="11"/>
      <c r="JM117" s="11"/>
      <c r="JN117" s="11"/>
      <c r="JO117" s="11"/>
      <c r="JP117" s="11"/>
      <c r="JQ117" s="11"/>
      <c r="JR117" s="11"/>
    </row>
    <row r="118" spans="1:278" x14ac:dyDescent="0.2">
      <c r="A118" s="11"/>
      <c r="B118" s="11"/>
      <c r="C118" s="11"/>
      <c r="D118" s="11"/>
      <c r="E118" s="11"/>
      <c r="F118" s="11"/>
      <c r="G118" s="11"/>
      <c r="H118" s="11"/>
      <c r="I118" s="11"/>
      <c r="J118" s="11"/>
      <c r="K118" s="11"/>
      <c r="L118" s="11"/>
      <c r="M118" s="11"/>
      <c r="N118" s="15"/>
      <c r="O118" s="11"/>
      <c r="P118" s="11"/>
      <c r="Q118" s="11"/>
      <c r="R118" s="11"/>
      <c r="S118" s="11"/>
      <c r="T118" s="11"/>
      <c r="U118" s="11"/>
      <c r="V118" s="11"/>
      <c r="W118" s="11"/>
      <c r="X118" s="11"/>
      <c r="Y118" s="11"/>
      <c r="Z118" s="11"/>
      <c r="AA118" s="400"/>
      <c r="HH118" s="11"/>
      <c r="HI118" s="11"/>
      <c r="HJ118" s="11"/>
      <c r="HK118" s="11"/>
      <c r="HL118" s="11"/>
      <c r="HM118" s="11"/>
      <c r="HN118" s="11"/>
      <c r="HO118" s="11"/>
      <c r="HP118" s="11"/>
      <c r="HQ118" s="11"/>
      <c r="HR118" s="11"/>
      <c r="HS118" s="11"/>
      <c r="HT118" s="11"/>
      <c r="HU118" s="11"/>
      <c r="HV118" s="11"/>
      <c r="HW118" s="11"/>
      <c r="HX118" s="11"/>
      <c r="HY118" s="11"/>
      <c r="HZ118" s="11"/>
      <c r="IA118" s="11"/>
      <c r="IB118" s="11"/>
      <c r="IC118" s="11"/>
      <c r="ID118" s="11"/>
      <c r="IE118" s="11"/>
      <c r="IF118" s="11"/>
      <c r="IG118" s="11"/>
      <c r="IH118" s="11"/>
      <c r="II118" s="11"/>
      <c r="IJ118" s="11"/>
      <c r="IK118" s="11"/>
      <c r="IL118" s="11"/>
      <c r="IM118" s="11"/>
      <c r="IN118" s="11"/>
      <c r="IO118" s="11"/>
      <c r="IP118" s="11"/>
      <c r="IQ118" s="11"/>
      <c r="IR118" s="11"/>
      <c r="IS118" s="11"/>
      <c r="IT118" s="11"/>
      <c r="IU118" s="11"/>
      <c r="IV118" s="11"/>
      <c r="IW118" s="11"/>
      <c r="IX118" s="11"/>
      <c r="IY118" s="11"/>
      <c r="IZ118" s="11"/>
      <c r="JA118" s="11"/>
      <c r="JB118" s="11"/>
      <c r="JC118" s="11"/>
      <c r="JD118" s="11"/>
      <c r="JE118" s="11"/>
      <c r="JF118" s="11"/>
      <c r="JG118" s="11"/>
      <c r="JH118" s="11"/>
      <c r="JI118" s="11"/>
      <c r="JJ118" s="11"/>
      <c r="JK118" s="11"/>
      <c r="JL118" s="11"/>
      <c r="JM118" s="11"/>
      <c r="JN118" s="11"/>
      <c r="JO118" s="11"/>
      <c r="JP118" s="11"/>
      <c r="JQ118" s="11"/>
      <c r="JR118" s="11"/>
    </row>
    <row r="119" spans="1:278" x14ac:dyDescent="0.2">
      <c r="A119" s="11"/>
      <c r="B119" s="11"/>
      <c r="C119" s="11"/>
      <c r="D119" s="11"/>
      <c r="E119" s="11"/>
      <c r="F119" s="11"/>
      <c r="G119" s="11"/>
      <c r="H119" s="11"/>
      <c r="I119" s="11"/>
      <c r="J119" s="11"/>
      <c r="K119" s="11"/>
      <c r="L119" s="11"/>
      <c r="M119" s="11"/>
      <c r="N119" s="15"/>
      <c r="O119" s="11"/>
      <c r="P119" s="11"/>
      <c r="Q119" s="11"/>
      <c r="R119" s="11"/>
      <c r="S119" s="11"/>
      <c r="T119" s="11"/>
      <c r="U119" s="11"/>
      <c r="V119" s="11"/>
      <c r="W119" s="11"/>
      <c r="X119" s="11"/>
      <c r="Y119" s="11"/>
      <c r="Z119" s="11"/>
      <c r="AA119" s="400"/>
      <c r="HH119" s="11"/>
      <c r="HI119" s="11"/>
      <c r="HJ119" s="11"/>
      <c r="HK119" s="11"/>
      <c r="HL119" s="11"/>
      <c r="HM119" s="11"/>
      <c r="HN119" s="11"/>
      <c r="HO119" s="11"/>
      <c r="HP119" s="11"/>
      <c r="HQ119" s="11"/>
      <c r="HR119" s="11"/>
      <c r="HS119" s="11"/>
      <c r="HT119" s="11"/>
      <c r="HU119" s="11"/>
      <c r="HV119" s="11"/>
      <c r="HW119" s="11"/>
      <c r="HX119" s="11"/>
      <c r="HY119" s="11"/>
      <c r="HZ119" s="11"/>
      <c r="IA119" s="11"/>
      <c r="IB119" s="11"/>
      <c r="IC119" s="11"/>
      <c r="ID119" s="11"/>
      <c r="IE119" s="11"/>
      <c r="IF119" s="11"/>
      <c r="IG119" s="11"/>
      <c r="IH119" s="11"/>
      <c r="II119" s="11"/>
      <c r="IJ119" s="11"/>
      <c r="IK119" s="11"/>
      <c r="IL119" s="11"/>
      <c r="IM119" s="11"/>
      <c r="IN119" s="11"/>
      <c r="IO119" s="11"/>
      <c r="IP119" s="11"/>
      <c r="IQ119" s="11"/>
      <c r="IR119" s="11"/>
      <c r="IS119" s="11"/>
      <c r="IT119" s="11"/>
      <c r="IU119" s="11"/>
      <c r="IV119" s="11"/>
      <c r="IW119" s="11"/>
      <c r="IX119" s="11"/>
      <c r="IY119" s="11"/>
      <c r="IZ119" s="11"/>
      <c r="JA119" s="11"/>
      <c r="JB119" s="11"/>
      <c r="JC119" s="11"/>
      <c r="JD119" s="11"/>
      <c r="JE119" s="11"/>
      <c r="JF119" s="11"/>
      <c r="JG119" s="11"/>
      <c r="JH119" s="11"/>
      <c r="JI119" s="11"/>
      <c r="JJ119" s="11"/>
      <c r="JK119" s="11"/>
      <c r="JL119" s="11"/>
      <c r="JM119" s="11"/>
      <c r="JN119" s="11"/>
      <c r="JO119" s="11"/>
      <c r="JP119" s="11"/>
      <c r="JQ119" s="11"/>
      <c r="JR119" s="11"/>
    </row>
    <row r="120" spans="1:278" x14ac:dyDescent="0.2">
      <c r="A120" s="11"/>
      <c r="B120" s="11"/>
      <c r="C120" s="11"/>
      <c r="D120" s="11"/>
      <c r="E120" s="11"/>
      <c r="F120" s="11"/>
      <c r="G120" s="11"/>
      <c r="H120" s="11"/>
      <c r="I120" s="11"/>
      <c r="J120" s="11"/>
      <c r="K120" s="11"/>
      <c r="L120" s="11"/>
      <c r="M120" s="11"/>
      <c r="N120" s="15"/>
      <c r="O120" s="11"/>
      <c r="P120" s="11"/>
      <c r="Q120" s="11"/>
      <c r="R120" s="11"/>
      <c r="S120" s="11"/>
      <c r="T120" s="11"/>
      <c r="U120" s="11"/>
      <c r="V120" s="11"/>
      <c r="W120" s="11"/>
      <c r="X120" s="11"/>
      <c r="Y120" s="11"/>
      <c r="Z120" s="11"/>
      <c r="AA120" s="400"/>
      <c r="HH120" s="11"/>
      <c r="HI120" s="11"/>
      <c r="HJ120" s="11"/>
      <c r="HK120" s="11"/>
      <c r="HL120" s="11"/>
      <c r="HM120" s="11"/>
      <c r="HN120" s="11"/>
      <c r="HO120" s="11"/>
      <c r="HP120" s="11"/>
      <c r="HQ120" s="11"/>
      <c r="HR120" s="11"/>
      <c r="HS120" s="11"/>
      <c r="HT120" s="11"/>
      <c r="HU120" s="11"/>
      <c r="HV120" s="11"/>
      <c r="HW120" s="11"/>
      <c r="HX120" s="11"/>
      <c r="HY120" s="11"/>
      <c r="HZ120" s="11"/>
      <c r="IA120" s="11"/>
      <c r="IB120" s="11"/>
      <c r="IC120" s="11"/>
      <c r="ID120" s="11"/>
      <c r="IE120" s="11"/>
      <c r="IF120" s="11"/>
      <c r="IG120" s="11"/>
      <c r="IH120" s="11"/>
      <c r="II120" s="11"/>
      <c r="IJ120" s="11"/>
      <c r="IK120" s="11"/>
      <c r="IL120" s="11"/>
      <c r="IM120" s="11"/>
      <c r="IN120" s="11"/>
      <c r="IO120" s="11"/>
      <c r="IP120" s="11"/>
      <c r="IQ120" s="11"/>
      <c r="IR120" s="11"/>
      <c r="IS120" s="11"/>
      <c r="IT120" s="11"/>
      <c r="IU120" s="11"/>
      <c r="IV120" s="11"/>
      <c r="IW120" s="11"/>
      <c r="IX120" s="11"/>
      <c r="IY120" s="11"/>
      <c r="IZ120" s="11"/>
      <c r="JA120" s="11"/>
      <c r="JB120" s="11"/>
      <c r="JC120" s="11"/>
      <c r="JD120" s="11"/>
      <c r="JE120" s="11"/>
      <c r="JF120" s="11"/>
      <c r="JG120" s="11"/>
      <c r="JH120" s="11"/>
      <c r="JI120" s="11"/>
      <c r="JJ120" s="11"/>
      <c r="JK120" s="11"/>
      <c r="JL120" s="11"/>
      <c r="JM120" s="11"/>
      <c r="JN120" s="11"/>
      <c r="JO120" s="11"/>
      <c r="JP120" s="11"/>
      <c r="JQ120" s="11"/>
      <c r="JR120" s="11"/>
    </row>
    <row r="121" spans="1:278" x14ac:dyDescent="0.2">
      <c r="A121" s="11"/>
      <c r="B121" s="11"/>
      <c r="C121" s="11"/>
      <c r="D121" s="11"/>
      <c r="E121" s="11"/>
      <c r="F121" s="11"/>
      <c r="G121" s="11"/>
      <c r="H121" s="11"/>
      <c r="I121" s="11"/>
      <c r="J121" s="11"/>
      <c r="K121" s="11"/>
      <c r="L121" s="11"/>
      <c r="M121" s="11"/>
      <c r="N121" s="15"/>
      <c r="O121" s="11"/>
      <c r="P121" s="11"/>
      <c r="Q121" s="11"/>
      <c r="R121" s="11"/>
      <c r="S121" s="11"/>
      <c r="T121" s="11"/>
      <c r="U121" s="11"/>
      <c r="V121" s="11"/>
      <c r="W121" s="11"/>
      <c r="X121" s="11"/>
      <c r="Y121" s="11"/>
      <c r="Z121" s="11"/>
      <c r="AA121" s="400"/>
      <c r="HH121" s="11"/>
      <c r="HI121" s="11"/>
      <c r="HJ121" s="11"/>
      <c r="HK121" s="11"/>
      <c r="HL121" s="11"/>
      <c r="HM121" s="11"/>
      <c r="HN121" s="11"/>
      <c r="HO121" s="11"/>
      <c r="HP121" s="11"/>
      <c r="HQ121" s="11"/>
      <c r="HR121" s="11"/>
      <c r="HS121" s="11"/>
      <c r="HT121" s="11"/>
      <c r="HU121" s="11"/>
      <c r="HV121" s="11"/>
      <c r="HW121" s="11"/>
      <c r="HX121" s="11"/>
      <c r="HY121" s="11"/>
      <c r="HZ121" s="11"/>
      <c r="IA121" s="11"/>
      <c r="IB121" s="11"/>
      <c r="IC121" s="11"/>
      <c r="ID121" s="11"/>
      <c r="IE121" s="11"/>
      <c r="IF121" s="11"/>
      <c r="IG121" s="11"/>
      <c r="IH121" s="11"/>
      <c r="II121" s="11"/>
      <c r="IJ121" s="11"/>
      <c r="IK121" s="11"/>
      <c r="IL121" s="11"/>
      <c r="IM121" s="11"/>
      <c r="IN121" s="11"/>
      <c r="IO121" s="11"/>
      <c r="IP121" s="11"/>
      <c r="IQ121" s="11"/>
      <c r="IR121" s="11"/>
      <c r="IS121" s="11"/>
      <c r="IT121" s="11"/>
      <c r="IU121" s="11"/>
      <c r="IV121" s="11"/>
      <c r="IW121" s="11"/>
      <c r="IX121" s="11"/>
      <c r="IY121" s="11"/>
      <c r="IZ121" s="11"/>
      <c r="JA121" s="11"/>
      <c r="JB121" s="11"/>
      <c r="JC121" s="11"/>
      <c r="JD121" s="11"/>
      <c r="JE121" s="11"/>
      <c r="JF121" s="11"/>
      <c r="JG121" s="11"/>
      <c r="JH121" s="11"/>
      <c r="JI121" s="11"/>
      <c r="JJ121" s="11"/>
      <c r="JK121" s="11"/>
      <c r="JL121" s="11"/>
      <c r="JM121" s="11"/>
      <c r="JN121" s="11"/>
      <c r="JO121" s="11"/>
      <c r="JP121" s="11"/>
      <c r="JQ121" s="11"/>
      <c r="JR121" s="11"/>
    </row>
    <row r="122" spans="1:278" x14ac:dyDescent="0.2">
      <c r="A122" s="11"/>
      <c r="B122" s="11"/>
      <c r="C122" s="11"/>
      <c r="D122" s="11"/>
      <c r="E122" s="11"/>
      <c r="F122" s="11"/>
      <c r="G122" s="11"/>
      <c r="H122" s="11"/>
      <c r="I122" s="11"/>
      <c r="J122" s="11"/>
      <c r="K122" s="11"/>
      <c r="L122" s="11"/>
      <c r="M122" s="11"/>
      <c r="N122" s="15"/>
      <c r="O122" s="11"/>
      <c r="P122" s="11"/>
      <c r="Q122" s="11"/>
      <c r="R122" s="11"/>
      <c r="S122" s="11"/>
      <c r="T122" s="11"/>
      <c r="U122" s="11"/>
      <c r="V122" s="11"/>
      <c r="W122" s="11"/>
      <c r="X122" s="11"/>
      <c r="Y122" s="11"/>
      <c r="Z122" s="11"/>
      <c r="AA122" s="400"/>
      <c r="HH122" s="11"/>
      <c r="HI122" s="11"/>
      <c r="HJ122" s="11"/>
      <c r="HK122" s="11"/>
      <c r="HL122" s="11"/>
      <c r="HM122" s="11"/>
      <c r="HN122" s="11"/>
      <c r="HO122" s="11"/>
      <c r="HP122" s="11"/>
      <c r="HQ122" s="11"/>
      <c r="HR122" s="11"/>
      <c r="HS122" s="11"/>
      <c r="HT122" s="11"/>
      <c r="HU122" s="11"/>
      <c r="HV122" s="11"/>
      <c r="HW122" s="11"/>
      <c r="HX122" s="11"/>
      <c r="HY122" s="11"/>
      <c r="HZ122" s="11"/>
      <c r="IA122" s="11"/>
      <c r="IB122" s="11"/>
      <c r="IC122" s="11"/>
      <c r="ID122" s="11"/>
      <c r="IE122" s="11"/>
      <c r="IF122" s="11"/>
      <c r="IG122" s="11"/>
      <c r="IH122" s="11"/>
      <c r="II122" s="11"/>
      <c r="IJ122" s="11"/>
      <c r="IK122" s="11"/>
      <c r="IL122" s="11"/>
      <c r="IM122" s="11"/>
      <c r="IN122" s="11"/>
      <c r="IO122" s="11"/>
      <c r="IP122" s="11"/>
      <c r="IQ122" s="11"/>
      <c r="IR122" s="11"/>
      <c r="IS122" s="11"/>
      <c r="IT122" s="11"/>
      <c r="IU122" s="11"/>
      <c r="IV122" s="11"/>
      <c r="IW122" s="11"/>
      <c r="IX122" s="11"/>
      <c r="IY122" s="11"/>
      <c r="IZ122" s="11"/>
      <c r="JA122" s="11"/>
      <c r="JB122" s="11"/>
      <c r="JC122" s="11"/>
      <c r="JD122" s="11"/>
      <c r="JE122" s="11"/>
      <c r="JF122" s="11"/>
      <c r="JG122" s="11"/>
      <c r="JH122" s="11"/>
      <c r="JI122" s="11"/>
      <c r="JJ122" s="11"/>
      <c r="JK122" s="11"/>
      <c r="JL122" s="11"/>
      <c r="JM122" s="11"/>
      <c r="JN122" s="11"/>
      <c r="JO122" s="11"/>
      <c r="JP122" s="11"/>
      <c r="JQ122" s="11"/>
      <c r="JR122" s="11"/>
    </row>
    <row r="123" spans="1:278" x14ac:dyDescent="0.2">
      <c r="A123" s="11"/>
      <c r="B123" s="11"/>
      <c r="C123" s="11"/>
      <c r="D123" s="11"/>
      <c r="E123" s="11"/>
      <c r="F123" s="11"/>
      <c r="G123" s="11"/>
      <c r="H123" s="11"/>
      <c r="I123" s="11"/>
      <c r="J123" s="11"/>
      <c r="K123" s="11"/>
      <c r="L123" s="11"/>
      <c r="M123" s="11"/>
      <c r="N123" s="15"/>
      <c r="O123" s="11"/>
      <c r="P123" s="11"/>
      <c r="Q123" s="11"/>
      <c r="R123" s="11"/>
      <c r="S123" s="11"/>
      <c r="T123" s="11"/>
      <c r="U123" s="11"/>
      <c r="V123" s="11"/>
      <c r="W123" s="11"/>
      <c r="X123" s="11"/>
      <c r="Y123" s="11"/>
      <c r="Z123" s="11"/>
      <c r="AA123" s="400"/>
      <c r="HH123" s="11"/>
      <c r="HI123" s="11"/>
      <c r="HJ123" s="11"/>
      <c r="HK123" s="11"/>
      <c r="HL123" s="11"/>
      <c r="HM123" s="11"/>
      <c r="HN123" s="11"/>
      <c r="HO123" s="11"/>
      <c r="HP123" s="11"/>
      <c r="HQ123" s="11"/>
      <c r="HR123" s="11"/>
      <c r="HS123" s="11"/>
      <c r="HT123" s="11"/>
      <c r="HU123" s="11"/>
      <c r="HV123" s="11"/>
      <c r="HW123" s="11"/>
      <c r="HX123" s="11"/>
      <c r="HY123" s="11"/>
      <c r="HZ123" s="11"/>
      <c r="IA123" s="11"/>
      <c r="IB123" s="11"/>
      <c r="IC123" s="11"/>
      <c r="ID123" s="11"/>
      <c r="IE123" s="11"/>
      <c r="IF123" s="11"/>
      <c r="IG123" s="11"/>
      <c r="IH123" s="11"/>
      <c r="II123" s="11"/>
      <c r="IJ123" s="11"/>
      <c r="IK123" s="11"/>
      <c r="IL123" s="11"/>
      <c r="IM123" s="11"/>
      <c r="IN123" s="11"/>
      <c r="IO123" s="11"/>
      <c r="IP123" s="11"/>
      <c r="IQ123" s="11"/>
      <c r="IR123" s="11"/>
      <c r="IS123" s="11"/>
      <c r="IT123" s="11"/>
      <c r="IU123" s="11"/>
      <c r="IV123" s="11"/>
      <c r="IW123" s="11"/>
      <c r="IX123" s="11"/>
      <c r="IY123" s="11"/>
      <c r="IZ123" s="11"/>
      <c r="JA123" s="11"/>
      <c r="JB123" s="11"/>
      <c r="JC123" s="11"/>
      <c r="JD123" s="11"/>
      <c r="JE123" s="11"/>
      <c r="JF123" s="11"/>
      <c r="JG123" s="11"/>
      <c r="JH123" s="11"/>
      <c r="JI123" s="11"/>
      <c r="JJ123" s="11"/>
      <c r="JK123" s="11"/>
      <c r="JL123" s="11"/>
      <c r="JM123" s="11"/>
      <c r="JN123" s="11"/>
      <c r="JO123" s="11"/>
      <c r="JP123" s="11"/>
      <c r="JQ123" s="11"/>
      <c r="JR123" s="11"/>
    </row>
    <row r="124" spans="1:278" x14ac:dyDescent="0.2">
      <c r="A124" s="11"/>
      <c r="B124" s="11"/>
      <c r="C124" s="11"/>
      <c r="D124" s="11"/>
      <c r="E124" s="11"/>
      <c r="F124" s="11"/>
      <c r="G124" s="11"/>
      <c r="H124" s="11"/>
      <c r="I124" s="11"/>
      <c r="J124" s="11"/>
      <c r="K124" s="11"/>
      <c r="L124" s="11"/>
      <c r="M124" s="11"/>
      <c r="N124" s="15"/>
      <c r="O124" s="11"/>
      <c r="P124" s="11"/>
      <c r="Q124" s="11"/>
      <c r="R124" s="11"/>
      <c r="S124" s="11"/>
      <c r="T124" s="11"/>
      <c r="U124" s="11"/>
      <c r="V124" s="11"/>
      <c r="W124" s="11"/>
      <c r="X124" s="11"/>
      <c r="Y124" s="11"/>
      <c r="Z124" s="11"/>
      <c r="AA124" s="400"/>
      <c r="HH124" s="11"/>
      <c r="HI124" s="11"/>
      <c r="HJ124" s="11"/>
      <c r="HK124" s="11"/>
      <c r="HL124" s="11"/>
      <c r="HM124" s="11"/>
      <c r="HN124" s="11"/>
      <c r="HO124" s="11"/>
      <c r="HP124" s="11"/>
      <c r="HQ124" s="11"/>
      <c r="HR124" s="11"/>
      <c r="HS124" s="11"/>
      <c r="HT124" s="11"/>
      <c r="HU124" s="11"/>
      <c r="HV124" s="11"/>
      <c r="HW124" s="11"/>
      <c r="HX124" s="11"/>
      <c r="HY124" s="11"/>
      <c r="HZ124" s="11"/>
      <c r="IA124" s="11"/>
      <c r="IB124" s="11"/>
      <c r="IC124" s="11"/>
      <c r="ID124" s="11"/>
      <c r="IE124" s="11"/>
      <c r="IF124" s="11"/>
      <c r="IG124" s="11"/>
      <c r="IH124" s="11"/>
      <c r="II124" s="11"/>
      <c r="IJ124" s="11"/>
      <c r="IK124" s="11"/>
      <c r="IL124" s="11"/>
      <c r="IM124" s="11"/>
      <c r="IN124" s="11"/>
      <c r="IO124" s="11"/>
      <c r="IP124" s="11"/>
      <c r="IQ124" s="11"/>
      <c r="IR124" s="11"/>
      <c r="IS124" s="11"/>
      <c r="IT124" s="11"/>
      <c r="IU124" s="11"/>
      <c r="IV124" s="11"/>
      <c r="IW124" s="11"/>
      <c r="IX124" s="11"/>
      <c r="IY124" s="11"/>
      <c r="IZ124" s="11"/>
      <c r="JA124" s="11"/>
      <c r="JB124" s="11"/>
      <c r="JC124" s="11"/>
      <c r="JD124" s="11"/>
      <c r="JE124" s="11"/>
      <c r="JF124" s="11"/>
      <c r="JG124" s="11"/>
      <c r="JH124" s="11"/>
      <c r="JI124" s="11"/>
      <c r="JJ124" s="11"/>
      <c r="JK124" s="11"/>
      <c r="JL124" s="11"/>
      <c r="JM124" s="11"/>
      <c r="JN124" s="11"/>
      <c r="JO124" s="11"/>
      <c r="JP124" s="11"/>
      <c r="JQ124" s="11"/>
      <c r="JR124" s="11"/>
    </row>
    <row r="125" spans="1:278" x14ac:dyDescent="0.2">
      <c r="A125" s="11"/>
      <c r="B125" s="11"/>
      <c r="C125" s="11"/>
      <c r="D125" s="11"/>
      <c r="E125" s="11"/>
      <c r="F125" s="11"/>
      <c r="G125" s="11"/>
      <c r="H125" s="11"/>
      <c r="I125" s="11"/>
      <c r="J125" s="11"/>
      <c r="K125" s="11"/>
      <c r="L125" s="11"/>
      <c r="M125" s="11"/>
      <c r="N125" s="15"/>
      <c r="O125" s="11"/>
      <c r="P125" s="11"/>
      <c r="Q125" s="11"/>
      <c r="R125" s="11"/>
      <c r="S125" s="11"/>
      <c r="T125" s="11"/>
      <c r="U125" s="11"/>
      <c r="V125" s="11"/>
      <c r="W125" s="11"/>
      <c r="X125" s="11"/>
      <c r="Y125" s="11"/>
      <c r="Z125" s="11"/>
      <c r="AA125" s="400"/>
      <c r="HH125" s="11"/>
      <c r="HI125" s="11"/>
      <c r="HJ125" s="11"/>
      <c r="HK125" s="11"/>
      <c r="HL125" s="11"/>
      <c r="HM125" s="11"/>
      <c r="HN125" s="11"/>
      <c r="HO125" s="11"/>
      <c r="HP125" s="11"/>
      <c r="HQ125" s="11"/>
      <c r="HR125" s="11"/>
      <c r="HS125" s="11"/>
      <c r="HT125" s="11"/>
      <c r="HU125" s="11"/>
      <c r="HV125" s="11"/>
      <c r="HW125" s="11"/>
      <c r="HX125" s="11"/>
      <c r="HY125" s="11"/>
      <c r="HZ125" s="11"/>
      <c r="IA125" s="11"/>
      <c r="IB125" s="11"/>
      <c r="IC125" s="11"/>
      <c r="ID125" s="11"/>
      <c r="IE125" s="11"/>
      <c r="IF125" s="11"/>
      <c r="IG125" s="11"/>
      <c r="IH125" s="11"/>
      <c r="II125" s="11"/>
      <c r="IJ125" s="11"/>
      <c r="IK125" s="11"/>
      <c r="IL125" s="11"/>
      <c r="IM125" s="11"/>
      <c r="IN125" s="11"/>
      <c r="IO125" s="11"/>
      <c r="IP125" s="11"/>
      <c r="IQ125" s="11"/>
      <c r="IR125" s="11"/>
      <c r="IS125" s="11"/>
      <c r="IT125" s="11"/>
      <c r="IU125" s="11"/>
      <c r="IV125" s="11"/>
      <c r="IW125" s="11"/>
      <c r="IX125" s="11"/>
      <c r="IY125" s="11"/>
      <c r="IZ125" s="11"/>
      <c r="JA125" s="11"/>
      <c r="JB125" s="11"/>
      <c r="JC125" s="11"/>
      <c r="JD125" s="11"/>
      <c r="JE125" s="11"/>
      <c r="JF125" s="11"/>
      <c r="JG125" s="11"/>
      <c r="JH125" s="11"/>
      <c r="JI125" s="11"/>
      <c r="JJ125" s="11"/>
      <c r="JK125" s="11"/>
      <c r="JL125" s="11"/>
      <c r="JM125" s="11"/>
      <c r="JN125" s="11"/>
      <c r="JO125" s="11"/>
      <c r="JP125" s="11"/>
      <c r="JQ125" s="11"/>
      <c r="JR125" s="11"/>
    </row>
    <row r="126" spans="1:278" x14ac:dyDescent="0.2">
      <c r="A126" s="11"/>
      <c r="B126" s="11"/>
      <c r="C126" s="11"/>
      <c r="D126" s="11"/>
      <c r="E126" s="11"/>
      <c r="F126" s="11"/>
      <c r="G126" s="11"/>
      <c r="H126" s="11"/>
      <c r="I126" s="11"/>
      <c r="J126" s="11"/>
      <c r="K126" s="11"/>
      <c r="L126" s="11"/>
      <c r="M126" s="11"/>
      <c r="N126" s="15"/>
      <c r="O126" s="11"/>
      <c r="P126" s="11"/>
      <c r="Q126" s="11"/>
      <c r="R126" s="11"/>
      <c r="S126" s="11"/>
      <c r="T126" s="11"/>
      <c r="U126" s="11"/>
      <c r="V126" s="11"/>
      <c r="W126" s="11"/>
      <c r="X126" s="11"/>
      <c r="Y126" s="11"/>
      <c r="Z126" s="11"/>
      <c r="AA126" s="400"/>
      <c r="HH126" s="11"/>
      <c r="HI126" s="11"/>
      <c r="HJ126" s="11"/>
      <c r="HK126" s="11"/>
      <c r="HL126" s="11"/>
      <c r="HM126" s="11"/>
      <c r="HN126" s="11"/>
      <c r="HO126" s="11"/>
      <c r="HP126" s="11"/>
      <c r="HQ126" s="11"/>
      <c r="HR126" s="11"/>
      <c r="HS126" s="11"/>
      <c r="HT126" s="11"/>
      <c r="HU126" s="11"/>
      <c r="HV126" s="11"/>
      <c r="HW126" s="11"/>
      <c r="HX126" s="11"/>
      <c r="HY126" s="11"/>
      <c r="HZ126" s="11"/>
      <c r="IA126" s="11"/>
      <c r="IB126" s="11"/>
      <c r="IC126" s="11"/>
      <c r="ID126" s="11"/>
      <c r="IE126" s="11"/>
      <c r="IF126" s="11"/>
      <c r="IG126" s="11"/>
      <c r="IH126" s="11"/>
      <c r="II126" s="11"/>
      <c r="IJ126" s="11"/>
      <c r="IK126" s="11"/>
      <c r="IL126" s="11"/>
      <c r="IM126" s="11"/>
      <c r="IN126" s="11"/>
      <c r="IO126" s="11"/>
      <c r="IP126" s="11"/>
      <c r="IQ126" s="11"/>
      <c r="IR126" s="11"/>
      <c r="IS126" s="11"/>
      <c r="IT126" s="11"/>
      <c r="IU126" s="11"/>
      <c r="IV126" s="11"/>
      <c r="IW126" s="11"/>
      <c r="IX126" s="11"/>
      <c r="IY126" s="11"/>
      <c r="IZ126" s="11"/>
      <c r="JA126" s="11"/>
      <c r="JB126" s="11"/>
      <c r="JC126" s="11"/>
      <c r="JD126" s="11"/>
      <c r="JE126" s="11"/>
      <c r="JF126" s="11"/>
      <c r="JG126" s="11"/>
      <c r="JH126" s="11"/>
      <c r="JI126" s="11"/>
      <c r="JJ126" s="11"/>
      <c r="JK126" s="11"/>
      <c r="JL126" s="11"/>
      <c r="JM126" s="11"/>
      <c r="JN126" s="11"/>
      <c r="JO126" s="11"/>
      <c r="JP126" s="11"/>
      <c r="JQ126" s="11"/>
      <c r="JR126" s="11"/>
    </row>
    <row r="127" spans="1:278" x14ac:dyDescent="0.2">
      <c r="A127" s="11"/>
      <c r="B127" s="11"/>
      <c r="C127" s="11"/>
      <c r="D127" s="11"/>
      <c r="E127" s="11"/>
      <c r="F127" s="11"/>
      <c r="G127" s="11"/>
      <c r="H127" s="11"/>
      <c r="I127" s="11"/>
      <c r="J127" s="11"/>
      <c r="K127" s="11"/>
      <c r="L127" s="11"/>
      <c r="M127" s="11"/>
      <c r="N127" s="15"/>
      <c r="O127" s="11"/>
      <c r="P127" s="11"/>
      <c r="Q127" s="11"/>
      <c r="R127" s="11"/>
      <c r="S127" s="11"/>
      <c r="T127" s="11"/>
      <c r="U127" s="11"/>
      <c r="V127" s="11"/>
      <c r="W127" s="11"/>
      <c r="X127" s="11"/>
      <c r="Y127" s="11"/>
      <c r="Z127" s="11"/>
      <c r="AA127" s="400"/>
      <c r="HH127" s="11"/>
      <c r="HI127" s="11"/>
      <c r="HJ127" s="11"/>
      <c r="HK127" s="11"/>
      <c r="HL127" s="11"/>
      <c r="HM127" s="11"/>
      <c r="HN127" s="11"/>
      <c r="HO127" s="11"/>
      <c r="HP127" s="11"/>
      <c r="HQ127" s="11"/>
      <c r="HR127" s="11"/>
      <c r="HS127" s="11"/>
      <c r="HT127" s="11"/>
      <c r="HU127" s="11"/>
      <c r="HV127" s="11"/>
      <c r="HW127" s="11"/>
      <c r="HX127" s="11"/>
      <c r="HY127" s="11"/>
      <c r="HZ127" s="11"/>
      <c r="IA127" s="11"/>
      <c r="IB127" s="11"/>
      <c r="IC127" s="11"/>
      <c r="ID127" s="11"/>
      <c r="IE127" s="11"/>
      <c r="IF127" s="11"/>
      <c r="IG127" s="11"/>
      <c r="IH127" s="11"/>
      <c r="II127" s="11"/>
      <c r="IJ127" s="11"/>
      <c r="IK127" s="11"/>
      <c r="IL127" s="11"/>
      <c r="IM127" s="11"/>
      <c r="IN127" s="11"/>
      <c r="IO127" s="11"/>
      <c r="IP127" s="11"/>
      <c r="IQ127" s="11"/>
      <c r="IR127" s="11"/>
      <c r="IS127" s="11"/>
      <c r="IT127" s="11"/>
      <c r="IU127" s="11"/>
      <c r="IV127" s="11"/>
      <c r="IW127" s="11"/>
      <c r="IX127" s="11"/>
      <c r="IY127" s="11"/>
      <c r="IZ127" s="11"/>
      <c r="JA127" s="11"/>
      <c r="JB127" s="11"/>
      <c r="JC127" s="11"/>
      <c r="JD127" s="11"/>
      <c r="JE127" s="11"/>
      <c r="JF127" s="11"/>
      <c r="JG127" s="11"/>
      <c r="JH127" s="11"/>
      <c r="JI127" s="11"/>
      <c r="JJ127" s="11"/>
      <c r="JK127" s="11"/>
      <c r="JL127" s="11"/>
      <c r="JM127" s="11"/>
      <c r="JN127" s="11"/>
      <c r="JO127" s="11"/>
      <c r="JP127" s="11"/>
      <c r="JQ127" s="11"/>
      <c r="JR127" s="11"/>
    </row>
    <row r="128" spans="1:278" x14ac:dyDescent="0.2">
      <c r="A128" s="11"/>
      <c r="B128" s="11"/>
      <c r="C128" s="11"/>
      <c r="D128" s="11"/>
      <c r="E128" s="11"/>
      <c r="F128" s="11"/>
      <c r="G128" s="11"/>
      <c r="H128" s="11"/>
      <c r="I128" s="11"/>
      <c r="J128" s="11"/>
      <c r="K128" s="11"/>
      <c r="L128" s="11"/>
      <c r="M128" s="11"/>
      <c r="N128" s="15"/>
      <c r="O128" s="11"/>
      <c r="P128" s="11"/>
      <c r="Q128" s="11"/>
      <c r="R128" s="11"/>
      <c r="S128" s="11"/>
      <c r="T128" s="11"/>
      <c r="U128" s="11"/>
      <c r="V128" s="11"/>
      <c r="W128" s="11"/>
      <c r="X128" s="11"/>
      <c r="Y128" s="11"/>
      <c r="Z128" s="11"/>
      <c r="AA128" s="400"/>
      <c r="HH128" s="11"/>
      <c r="HI128" s="11"/>
      <c r="HJ128" s="11"/>
      <c r="HK128" s="11"/>
      <c r="HL128" s="11"/>
      <c r="HM128" s="11"/>
      <c r="HN128" s="11"/>
      <c r="HO128" s="11"/>
      <c r="HP128" s="11"/>
      <c r="HQ128" s="11"/>
      <c r="HR128" s="11"/>
      <c r="HS128" s="11"/>
      <c r="HT128" s="11"/>
      <c r="HU128" s="11"/>
      <c r="HV128" s="11"/>
      <c r="HW128" s="11"/>
      <c r="HX128" s="11"/>
      <c r="HY128" s="11"/>
      <c r="HZ128" s="11"/>
      <c r="IA128" s="11"/>
      <c r="IB128" s="11"/>
      <c r="IC128" s="11"/>
      <c r="ID128" s="11"/>
      <c r="IE128" s="11"/>
      <c r="IF128" s="11"/>
      <c r="IG128" s="11"/>
      <c r="IH128" s="11"/>
      <c r="II128" s="11"/>
      <c r="IJ128" s="11"/>
      <c r="IK128" s="11"/>
      <c r="IL128" s="11"/>
      <c r="IM128" s="11"/>
      <c r="IN128" s="11"/>
      <c r="IO128" s="11"/>
      <c r="IP128" s="11"/>
      <c r="IQ128" s="11"/>
      <c r="IR128" s="11"/>
      <c r="IS128" s="11"/>
      <c r="IT128" s="11"/>
      <c r="IU128" s="11"/>
      <c r="IV128" s="11"/>
      <c r="IW128" s="11"/>
      <c r="IX128" s="11"/>
      <c r="IY128" s="11"/>
      <c r="IZ128" s="11"/>
      <c r="JA128" s="11"/>
      <c r="JB128" s="11"/>
      <c r="JC128" s="11"/>
      <c r="JD128" s="11"/>
      <c r="JE128" s="11"/>
      <c r="JF128" s="11"/>
      <c r="JG128" s="11"/>
      <c r="JH128" s="11"/>
      <c r="JI128" s="11"/>
      <c r="JJ128" s="11"/>
      <c r="JK128" s="11"/>
      <c r="JL128" s="11"/>
      <c r="JM128" s="11"/>
      <c r="JN128" s="11"/>
      <c r="JO128" s="11"/>
      <c r="JP128" s="11"/>
      <c r="JQ128" s="11"/>
      <c r="JR128" s="11"/>
    </row>
    <row r="129" spans="1:278" x14ac:dyDescent="0.2">
      <c r="A129" s="11"/>
      <c r="B129" s="11"/>
      <c r="C129" s="11"/>
      <c r="D129" s="11"/>
      <c r="E129" s="11"/>
      <c r="F129" s="11"/>
      <c r="G129" s="11"/>
      <c r="H129" s="11"/>
      <c r="I129" s="11"/>
      <c r="J129" s="11"/>
      <c r="K129" s="11"/>
      <c r="L129" s="11"/>
      <c r="M129" s="11"/>
      <c r="N129" s="15"/>
      <c r="O129" s="11"/>
      <c r="P129" s="11"/>
      <c r="Q129" s="11"/>
      <c r="R129" s="11"/>
      <c r="S129" s="11"/>
      <c r="T129" s="11"/>
      <c r="U129" s="11"/>
      <c r="V129" s="11"/>
      <c r="W129" s="11"/>
      <c r="X129" s="11"/>
      <c r="Y129" s="11"/>
      <c r="Z129" s="11"/>
      <c r="AA129" s="400"/>
      <c r="HH129" s="11"/>
      <c r="HI129" s="11"/>
      <c r="HJ129" s="11"/>
      <c r="HK129" s="11"/>
      <c r="HL129" s="11"/>
      <c r="HM129" s="11"/>
      <c r="HN129" s="11"/>
      <c r="HO129" s="11"/>
      <c r="HP129" s="11"/>
      <c r="HQ129" s="11"/>
      <c r="HR129" s="11"/>
      <c r="HS129" s="11"/>
      <c r="HT129" s="11"/>
      <c r="HU129" s="11"/>
      <c r="HV129" s="11"/>
      <c r="HW129" s="11"/>
      <c r="HX129" s="11"/>
      <c r="HY129" s="11"/>
      <c r="HZ129" s="11"/>
      <c r="IA129" s="11"/>
      <c r="IB129" s="11"/>
      <c r="IC129" s="11"/>
      <c r="ID129" s="11"/>
      <c r="IE129" s="11"/>
      <c r="IF129" s="11"/>
      <c r="IG129" s="11"/>
      <c r="IH129" s="11"/>
      <c r="II129" s="11"/>
      <c r="IJ129" s="11"/>
      <c r="IK129" s="11"/>
      <c r="IL129" s="11"/>
      <c r="IM129" s="11"/>
      <c r="IN129" s="11"/>
      <c r="IO129" s="11"/>
      <c r="IP129" s="11"/>
      <c r="IQ129" s="11"/>
      <c r="IR129" s="11"/>
      <c r="IS129" s="11"/>
      <c r="IT129" s="11"/>
      <c r="IU129" s="11"/>
      <c r="IV129" s="11"/>
      <c r="IW129" s="11"/>
      <c r="IX129" s="11"/>
      <c r="IY129" s="11"/>
      <c r="IZ129" s="11"/>
      <c r="JA129" s="11"/>
      <c r="JB129" s="11"/>
      <c r="JC129" s="11"/>
      <c r="JD129" s="11"/>
      <c r="JE129" s="11"/>
      <c r="JF129" s="11"/>
      <c r="JG129" s="11"/>
      <c r="JH129" s="11"/>
      <c r="JI129" s="11"/>
      <c r="JJ129" s="11"/>
      <c r="JK129" s="11"/>
      <c r="JL129" s="11"/>
      <c r="JM129" s="11"/>
      <c r="JN129" s="11"/>
      <c r="JO129" s="11"/>
      <c r="JP129" s="11"/>
      <c r="JQ129" s="11"/>
      <c r="JR129" s="11"/>
    </row>
    <row r="130" spans="1:278" x14ac:dyDescent="0.2">
      <c r="A130" s="11"/>
      <c r="B130" s="11"/>
      <c r="C130" s="11"/>
      <c r="D130" s="11"/>
      <c r="E130" s="11"/>
      <c r="F130" s="11"/>
      <c r="G130" s="11"/>
      <c r="H130" s="11"/>
      <c r="I130" s="11"/>
      <c r="J130" s="11"/>
      <c r="K130" s="11"/>
      <c r="L130" s="11"/>
      <c r="M130" s="11"/>
      <c r="N130" s="15"/>
      <c r="O130" s="11"/>
      <c r="P130" s="11"/>
      <c r="Q130" s="11"/>
      <c r="R130" s="11"/>
      <c r="S130" s="11"/>
      <c r="T130" s="11"/>
      <c r="U130" s="11"/>
      <c r="V130" s="11"/>
      <c r="W130" s="11"/>
      <c r="X130" s="11"/>
      <c r="Y130" s="11"/>
      <c r="Z130" s="11"/>
      <c r="AA130" s="400"/>
      <c r="HH130" s="11"/>
      <c r="HI130" s="11"/>
      <c r="HJ130" s="11"/>
      <c r="HK130" s="11"/>
      <c r="HL130" s="11"/>
      <c r="HM130" s="11"/>
      <c r="HN130" s="11"/>
      <c r="HO130" s="11"/>
      <c r="HP130" s="11"/>
      <c r="HQ130" s="11"/>
      <c r="HR130" s="11"/>
      <c r="HS130" s="11"/>
      <c r="HT130" s="11"/>
      <c r="HU130" s="11"/>
      <c r="HV130" s="11"/>
      <c r="HW130" s="11"/>
      <c r="HX130" s="11"/>
      <c r="HY130" s="11"/>
      <c r="HZ130" s="11"/>
      <c r="IA130" s="11"/>
      <c r="IB130" s="11"/>
      <c r="IC130" s="11"/>
      <c r="ID130" s="11"/>
      <c r="IE130" s="11"/>
      <c r="IF130" s="11"/>
      <c r="IG130" s="11"/>
      <c r="IH130" s="11"/>
      <c r="II130" s="11"/>
      <c r="IJ130" s="11"/>
      <c r="IK130" s="11"/>
      <c r="IL130" s="11"/>
      <c r="IM130" s="11"/>
      <c r="IN130" s="11"/>
      <c r="IO130" s="11"/>
      <c r="IP130" s="11"/>
      <c r="IQ130" s="11"/>
      <c r="IR130" s="11"/>
      <c r="IS130" s="11"/>
      <c r="IT130" s="11"/>
      <c r="IU130" s="11"/>
      <c r="IV130" s="11"/>
      <c r="IW130" s="11"/>
      <c r="IX130" s="11"/>
      <c r="IY130" s="11"/>
      <c r="IZ130" s="11"/>
      <c r="JA130" s="11"/>
      <c r="JB130" s="11"/>
      <c r="JC130" s="11"/>
      <c r="JD130" s="11"/>
      <c r="JE130" s="11"/>
      <c r="JF130" s="11"/>
      <c r="JG130" s="11"/>
      <c r="JH130" s="11"/>
      <c r="JI130" s="11"/>
      <c r="JJ130" s="11"/>
      <c r="JK130" s="11"/>
      <c r="JL130" s="11"/>
      <c r="JM130" s="11"/>
      <c r="JN130" s="11"/>
      <c r="JO130" s="11"/>
      <c r="JP130" s="11"/>
      <c r="JQ130" s="11"/>
      <c r="JR130" s="11"/>
    </row>
    <row r="131" spans="1:278" x14ac:dyDescent="0.2">
      <c r="A131" s="11"/>
      <c r="B131" s="11"/>
      <c r="C131" s="11"/>
      <c r="D131" s="11"/>
      <c r="E131" s="11"/>
      <c r="F131" s="11"/>
      <c r="G131" s="11"/>
      <c r="H131" s="11"/>
      <c r="I131" s="11"/>
      <c r="J131" s="11"/>
      <c r="K131" s="11"/>
      <c r="L131" s="11"/>
      <c r="M131" s="11"/>
      <c r="N131" s="15"/>
      <c r="O131" s="11"/>
      <c r="P131" s="11"/>
      <c r="Q131" s="11"/>
      <c r="R131" s="11"/>
      <c r="S131" s="11"/>
      <c r="T131" s="11"/>
      <c r="U131" s="11"/>
      <c r="V131" s="11"/>
      <c r="W131" s="11"/>
      <c r="X131" s="11"/>
      <c r="Y131" s="11"/>
      <c r="Z131" s="11"/>
      <c r="AA131" s="400"/>
      <c r="HH131" s="11"/>
      <c r="HI131" s="11"/>
      <c r="HJ131" s="11"/>
      <c r="HK131" s="11"/>
      <c r="HL131" s="11"/>
      <c r="HM131" s="11"/>
      <c r="HN131" s="11"/>
      <c r="HO131" s="11"/>
      <c r="HP131" s="11"/>
      <c r="HQ131" s="11"/>
      <c r="HR131" s="11"/>
      <c r="HS131" s="11"/>
      <c r="HT131" s="11"/>
      <c r="HU131" s="11"/>
      <c r="HV131" s="11"/>
      <c r="HW131" s="11"/>
      <c r="HX131" s="11"/>
      <c r="HY131" s="11"/>
      <c r="HZ131" s="11"/>
      <c r="IA131" s="11"/>
      <c r="IB131" s="11"/>
      <c r="IC131" s="11"/>
      <c r="ID131" s="11"/>
      <c r="IE131" s="11"/>
      <c r="IF131" s="11"/>
      <c r="IG131" s="11"/>
      <c r="IH131" s="11"/>
      <c r="II131" s="11"/>
      <c r="IJ131" s="11"/>
      <c r="IK131" s="11"/>
      <c r="IL131" s="11"/>
      <c r="IM131" s="11"/>
      <c r="IN131" s="11"/>
      <c r="IO131" s="11"/>
      <c r="IP131" s="11"/>
      <c r="IQ131" s="11"/>
      <c r="IR131" s="11"/>
      <c r="IS131" s="11"/>
      <c r="IT131" s="11"/>
      <c r="IU131" s="11"/>
      <c r="IV131" s="11"/>
      <c r="IW131" s="11"/>
      <c r="IX131" s="11"/>
      <c r="IY131" s="11"/>
      <c r="IZ131" s="11"/>
      <c r="JA131" s="11"/>
      <c r="JB131" s="11"/>
      <c r="JC131" s="11"/>
      <c r="JD131" s="11"/>
      <c r="JE131" s="11"/>
      <c r="JF131" s="11"/>
      <c r="JG131" s="11"/>
      <c r="JH131" s="11"/>
      <c r="JI131" s="11"/>
      <c r="JJ131" s="11"/>
      <c r="JK131" s="11"/>
      <c r="JL131" s="11"/>
      <c r="JM131" s="11"/>
      <c r="JN131" s="11"/>
      <c r="JO131" s="11"/>
      <c r="JP131" s="11"/>
      <c r="JQ131" s="11"/>
      <c r="JR131" s="11"/>
    </row>
    <row r="132" spans="1:278" x14ac:dyDescent="0.2">
      <c r="A132" s="11"/>
      <c r="B132" s="11"/>
      <c r="C132" s="11"/>
      <c r="D132" s="11"/>
      <c r="E132" s="11"/>
      <c r="F132" s="11"/>
      <c r="G132" s="11"/>
      <c r="H132" s="11"/>
      <c r="I132" s="11"/>
      <c r="J132" s="11"/>
      <c r="K132" s="11"/>
      <c r="L132" s="11"/>
      <c r="M132" s="11"/>
      <c r="N132" s="15"/>
      <c r="O132" s="11"/>
      <c r="P132" s="11"/>
      <c r="Q132" s="11"/>
      <c r="R132" s="11"/>
      <c r="S132" s="11"/>
      <c r="T132" s="11"/>
      <c r="U132" s="11"/>
      <c r="V132" s="11"/>
      <c r="W132" s="11"/>
      <c r="X132" s="11"/>
      <c r="Y132" s="11"/>
      <c r="Z132" s="11"/>
      <c r="AA132" s="400"/>
      <c r="HH132" s="11"/>
      <c r="HI132" s="11"/>
      <c r="HJ132" s="11"/>
      <c r="HK132" s="11"/>
      <c r="HL132" s="11"/>
      <c r="HM132" s="11"/>
      <c r="HN132" s="11"/>
      <c r="HO132" s="11"/>
      <c r="HP132" s="11"/>
      <c r="HQ132" s="11"/>
      <c r="HR132" s="11"/>
      <c r="HS132" s="11"/>
      <c r="HT132" s="11"/>
      <c r="HU132" s="11"/>
      <c r="HV132" s="11"/>
      <c r="HW132" s="11"/>
      <c r="HX132" s="11"/>
      <c r="HY132" s="11"/>
      <c r="HZ132" s="11"/>
      <c r="IA132" s="11"/>
      <c r="IB132" s="11"/>
      <c r="IC132" s="11"/>
      <c r="ID132" s="11"/>
      <c r="IE132" s="11"/>
      <c r="IF132" s="11"/>
      <c r="IG132" s="11"/>
      <c r="IH132" s="11"/>
      <c r="II132" s="11"/>
      <c r="IJ132" s="11"/>
      <c r="IK132" s="11"/>
      <c r="IL132" s="11"/>
      <c r="IM132" s="11"/>
      <c r="IN132" s="11"/>
      <c r="IO132" s="11"/>
      <c r="IP132" s="11"/>
      <c r="IQ132" s="11"/>
      <c r="IR132" s="11"/>
      <c r="IS132" s="11"/>
      <c r="IT132" s="11"/>
      <c r="IU132" s="11"/>
      <c r="IV132" s="11"/>
      <c r="IW132" s="11"/>
      <c r="IX132" s="11"/>
      <c r="IY132" s="11"/>
      <c r="IZ132" s="11"/>
      <c r="JA132" s="11"/>
      <c r="JB132" s="11"/>
      <c r="JC132" s="11"/>
      <c r="JD132" s="11"/>
      <c r="JE132" s="11"/>
      <c r="JF132" s="11"/>
      <c r="JG132" s="11"/>
      <c r="JH132" s="11"/>
      <c r="JI132" s="11"/>
      <c r="JJ132" s="11"/>
      <c r="JK132" s="11"/>
      <c r="JL132" s="11"/>
      <c r="JM132" s="11"/>
      <c r="JN132" s="11"/>
      <c r="JO132" s="11"/>
      <c r="JP132" s="11"/>
      <c r="JQ132" s="11"/>
      <c r="JR132" s="11"/>
    </row>
    <row r="133" spans="1:278" x14ac:dyDescent="0.2">
      <c r="A133" s="11"/>
      <c r="B133" s="11"/>
      <c r="C133" s="11"/>
      <c r="D133" s="11"/>
      <c r="E133" s="11"/>
      <c r="F133" s="11"/>
      <c r="G133" s="11"/>
      <c r="H133" s="11"/>
      <c r="I133" s="11"/>
      <c r="J133" s="11"/>
      <c r="K133" s="11"/>
      <c r="L133" s="11"/>
      <c r="M133" s="11"/>
      <c r="N133" s="15"/>
      <c r="O133" s="11"/>
      <c r="P133" s="11"/>
      <c r="Q133" s="11"/>
      <c r="R133" s="11"/>
      <c r="S133" s="11"/>
      <c r="T133" s="11"/>
      <c r="U133" s="11"/>
      <c r="V133" s="11"/>
      <c r="W133" s="11"/>
      <c r="X133" s="11"/>
      <c r="Y133" s="11"/>
      <c r="Z133" s="11"/>
      <c r="AA133" s="400"/>
      <c r="HH133" s="11"/>
      <c r="HI133" s="11"/>
      <c r="HJ133" s="11"/>
      <c r="HK133" s="11"/>
      <c r="HL133" s="11"/>
      <c r="HM133" s="11"/>
      <c r="HN133" s="11"/>
      <c r="HO133" s="11"/>
      <c r="HP133" s="11"/>
      <c r="HQ133" s="11"/>
      <c r="HR133" s="11"/>
      <c r="HS133" s="11"/>
      <c r="HT133" s="11"/>
      <c r="HU133" s="11"/>
      <c r="HV133" s="11"/>
      <c r="HW133" s="11"/>
      <c r="HX133" s="11"/>
      <c r="HY133" s="11"/>
      <c r="HZ133" s="11"/>
      <c r="IA133" s="11"/>
      <c r="IB133" s="11"/>
      <c r="IC133" s="11"/>
      <c r="ID133" s="11"/>
      <c r="IE133" s="11"/>
      <c r="IF133" s="11"/>
      <c r="IG133" s="11"/>
      <c r="IH133" s="11"/>
      <c r="II133" s="11"/>
      <c r="IJ133" s="11"/>
      <c r="IK133" s="11"/>
      <c r="IL133" s="11"/>
      <c r="IM133" s="11"/>
      <c r="IN133" s="11"/>
      <c r="IO133" s="11"/>
      <c r="IP133" s="11"/>
      <c r="IQ133" s="11"/>
      <c r="IR133" s="11"/>
      <c r="IS133" s="11"/>
      <c r="IT133" s="11"/>
      <c r="IU133" s="11"/>
      <c r="IV133" s="11"/>
      <c r="IW133" s="11"/>
      <c r="IX133" s="11"/>
      <c r="IY133" s="11"/>
      <c r="IZ133" s="11"/>
      <c r="JA133" s="11"/>
      <c r="JB133" s="11"/>
      <c r="JC133" s="11"/>
      <c r="JD133" s="11"/>
      <c r="JE133" s="11"/>
      <c r="JF133" s="11"/>
      <c r="JG133" s="11"/>
      <c r="JH133" s="11"/>
      <c r="JI133" s="11"/>
      <c r="JJ133" s="11"/>
      <c r="JK133" s="11"/>
      <c r="JL133" s="11"/>
      <c r="JM133" s="11"/>
      <c r="JN133" s="11"/>
      <c r="JO133" s="11"/>
      <c r="JP133" s="11"/>
      <c r="JQ133" s="11"/>
      <c r="JR133" s="11"/>
    </row>
    <row r="134" spans="1:278" x14ac:dyDescent="0.2">
      <c r="A134" s="11"/>
      <c r="B134" s="11"/>
      <c r="C134" s="11"/>
      <c r="D134" s="11"/>
      <c r="E134" s="11"/>
      <c r="F134" s="11"/>
      <c r="G134" s="11"/>
      <c r="H134" s="11"/>
      <c r="I134" s="11"/>
      <c r="J134" s="11"/>
      <c r="K134" s="11"/>
      <c r="L134" s="11"/>
      <c r="M134" s="11"/>
      <c r="N134" s="15"/>
      <c r="O134" s="11"/>
      <c r="P134" s="11"/>
      <c r="Q134" s="11"/>
      <c r="R134" s="11"/>
      <c r="S134" s="11"/>
      <c r="T134" s="11"/>
      <c r="U134" s="11"/>
      <c r="V134" s="11"/>
      <c r="W134" s="11"/>
      <c r="X134" s="11"/>
      <c r="Y134" s="11"/>
      <c r="Z134" s="11"/>
      <c r="AA134" s="400"/>
      <c r="HH134" s="11"/>
      <c r="HI134" s="11"/>
      <c r="HJ134" s="11"/>
      <c r="HK134" s="11"/>
      <c r="HL134" s="11"/>
      <c r="HM134" s="11"/>
      <c r="HN134" s="11"/>
      <c r="HO134" s="11"/>
      <c r="HP134" s="11"/>
      <c r="HQ134" s="11"/>
      <c r="HR134" s="11"/>
      <c r="HS134" s="11"/>
      <c r="HT134" s="11"/>
      <c r="HU134" s="11"/>
      <c r="HV134" s="11"/>
      <c r="HW134" s="11"/>
      <c r="HX134" s="11"/>
      <c r="HY134" s="11"/>
      <c r="HZ134" s="11"/>
      <c r="IA134" s="11"/>
      <c r="IB134" s="11"/>
      <c r="IC134" s="11"/>
      <c r="ID134" s="11"/>
      <c r="IE134" s="11"/>
      <c r="IF134" s="11"/>
      <c r="IG134" s="11"/>
      <c r="IH134" s="11"/>
      <c r="II134" s="11"/>
      <c r="IJ134" s="11"/>
      <c r="IK134" s="11"/>
      <c r="IL134" s="11"/>
      <c r="IM134" s="11"/>
      <c r="IN134" s="11"/>
      <c r="IO134" s="11"/>
      <c r="IP134" s="11"/>
      <c r="IQ134" s="11"/>
      <c r="IR134" s="11"/>
      <c r="IS134" s="11"/>
      <c r="IT134" s="11"/>
      <c r="IU134" s="11"/>
      <c r="IV134" s="11"/>
      <c r="IW134" s="11"/>
      <c r="IX134" s="11"/>
      <c r="IY134" s="11"/>
      <c r="IZ134" s="11"/>
      <c r="JA134" s="11"/>
      <c r="JB134" s="11"/>
      <c r="JC134" s="11"/>
      <c r="JD134" s="11"/>
      <c r="JE134" s="11"/>
      <c r="JF134" s="11"/>
      <c r="JG134" s="11"/>
      <c r="JH134" s="11"/>
      <c r="JI134" s="11"/>
      <c r="JJ134" s="11"/>
      <c r="JK134" s="11"/>
      <c r="JL134" s="11"/>
      <c r="JM134" s="11"/>
      <c r="JN134" s="11"/>
      <c r="JO134" s="11"/>
      <c r="JP134" s="11"/>
      <c r="JQ134" s="11"/>
      <c r="JR134" s="11"/>
    </row>
    <row r="135" spans="1:278" x14ac:dyDescent="0.2">
      <c r="A135" s="11"/>
      <c r="B135" s="11"/>
      <c r="C135" s="11"/>
      <c r="D135" s="11"/>
      <c r="E135" s="11"/>
      <c r="F135" s="11"/>
      <c r="G135" s="11"/>
      <c r="H135" s="11"/>
      <c r="I135" s="11"/>
      <c r="J135" s="11"/>
      <c r="K135" s="11"/>
      <c r="L135" s="11"/>
      <c r="M135" s="11"/>
      <c r="N135" s="15"/>
      <c r="O135" s="11"/>
      <c r="P135" s="11"/>
      <c r="Q135" s="11"/>
      <c r="R135" s="11"/>
      <c r="S135" s="11"/>
      <c r="T135" s="11"/>
      <c r="U135" s="11"/>
      <c r="V135" s="11"/>
      <c r="W135" s="11"/>
      <c r="X135" s="11"/>
      <c r="Y135" s="11"/>
      <c r="Z135" s="11"/>
      <c r="AA135" s="400"/>
      <c r="HH135" s="11"/>
      <c r="HI135" s="11"/>
      <c r="HJ135" s="11"/>
      <c r="HK135" s="11"/>
      <c r="HL135" s="11"/>
      <c r="HM135" s="11"/>
      <c r="HN135" s="11"/>
      <c r="HO135" s="11"/>
      <c r="HP135" s="11"/>
      <c r="HQ135" s="11"/>
      <c r="HR135" s="11"/>
      <c r="HS135" s="11"/>
      <c r="HT135" s="11"/>
      <c r="HU135" s="11"/>
      <c r="HV135" s="11"/>
      <c r="HW135" s="11"/>
      <c r="HX135" s="11"/>
      <c r="HY135" s="11"/>
      <c r="HZ135" s="11"/>
      <c r="IA135" s="11"/>
      <c r="IB135" s="11"/>
      <c r="IC135" s="11"/>
      <c r="ID135" s="11"/>
      <c r="IE135" s="11"/>
      <c r="IF135" s="11"/>
      <c r="IG135" s="11"/>
      <c r="IH135" s="11"/>
      <c r="II135" s="11"/>
      <c r="IJ135" s="11"/>
      <c r="IK135" s="11"/>
      <c r="IL135" s="11"/>
      <c r="IM135" s="11"/>
      <c r="IN135" s="11"/>
      <c r="IO135" s="11"/>
      <c r="IP135" s="11"/>
      <c r="IQ135" s="11"/>
      <c r="IR135" s="11"/>
      <c r="IS135" s="11"/>
      <c r="IT135" s="11"/>
      <c r="IU135" s="11"/>
      <c r="IV135" s="11"/>
      <c r="IW135" s="11"/>
      <c r="IX135" s="11"/>
      <c r="IY135" s="11"/>
      <c r="IZ135" s="11"/>
      <c r="JA135" s="11"/>
      <c r="JB135" s="11"/>
      <c r="JC135" s="11"/>
      <c r="JD135" s="11"/>
      <c r="JE135" s="11"/>
      <c r="JF135" s="11"/>
      <c r="JG135" s="11"/>
      <c r="JH135" s="11"/>
      <c r="JI135" s="11"/>
      <c r="JJ135" s="11"/>
      <c r="JK135" s="11"/>
      <c r="JL135" s="11"/>
      <c r="JM135" s="11"/>
      <c r="JN135" s="11"/>
      <c r="JO135" s="11"/>
      <c r="JP135" s="11"/>
      <c r="JQ135" s="11"/>
      <c r="JR135" s="11"/>
    </row>
    <row r="136" spans="1:278" x14ac:dyDescent="0.2">
      <c r="A136" s="11"/>
      <c r="B136" s="11"/>
      <c r="C136" s="11"/>
      <c r="D136" s="11"/>
      <c r="E136" s="11"/>
      <c r="F136" s="11"/>
      <c r="G136" s="11"/>
      <c r="H136" s="11"/>
      <c r="I136" s="11"/>
      <c r="J136" s="11"/>
      <c r="K136" s="11"/>
      <c r="L136" s="11"/>
      <c r="M136" s="11"/>
      <c r="N136" s="15"/>
      <c r="O136" s="11"/>
      <c r="P136" s="11"/>
      <c r="Q136" s="11"/>
      <c r="R136" s="11"/>
      <c r="S136" s="11"/>
      <c r="T136" s="11"/>
      <c r="U136" s="11"/>
      <c r="V136" s="11"/>
      <c r="W136" s="11"/>
      <c r="X136" s="11"/>
      <c r="Y136" s="11"/>
      <c r="Z136" s="11"/>
      <c r="AA136" s="400"/>
      <c r="HH136" s="11"/>
      <c r="HI136" s="11"/>
      <c r="HJ136" s="11"/>
      <c r="HK136" s="11"/>
      <c r="HL136" s="11"/>
      <c r="HM136" s="11"/>
      <c r="HN136" s="11"/>
      <c r="HO136" s="11"/>
      <c r="HP136" s="11"/>
      <c r="HQ136" s="11"/>
      <c r="HR136" s="11"/>
      <c r="HS136" s="11"/>
      <c r="HT136" s="11"/>
      <c r="HU136" s="11"/>
      <c r="HV136" s="11"/>
      <c r="HW136" s="11"/>
      <c r="HX136" s="11"/>
      <c r="HY136" s="11"/>
      <c r="HZ136" s="11"/>
      <c r="IA136" s="11"/>
      <c r="IB136" s="11"/>
      <c r="IC136" s="11"/>
      <c r="ID136" s="11"/>
      <c r="IE136" s="11"/>
      <c r="IF136" s="11"/>
      <c r="IG136" s="11"/>
      <c r="IH136" s="11"/>
      <c r="II136" s="11"/>
      <c r="IJ136" s="11"/>
      <c r="IK136" s="11"/>
      <c r="IL136" s="11"/>
      <c r="IM136" s="11"/>
      <c r="IN136" s="11"/>
      <c r="IO136" s="11"/>
      <c r="IP136" s="11"/>
      <c r="IQ136" s="11"/>
      <c r="IR136" s="11"/>
      <c r="IS136" s="11"/>
      <c r="IT136" s="11"/>
      <c r="IU136" s="11"/>
      <c r="IV136" s="11"/>
      <c r="IW136" s="11"/>
      <c r="IX136" s="11"/>
      <c r="IY136" s="11"/>
      <c r="IZ136" s="11"/>
      <c r="JA136" s="11"/>
      <c r="JB136" s="11"/>
      <c r="JC136" s="11"/>
      <c r="JD136" s="11"/>
      <c r="JE136" s="11"/>
      <c r="JF136" s="11"/>
      <c r="JG136" s="11"/>
      <c r="JH136" s="11"/>
      <c r="JI136" s="11"/>
      <c r="JJ136" s="11"/>
      <c r="JK136" s="11"/>
      <c r="JL136" s="11"/>
      <c r="JM136" s="11"/>
      <c r="JN136" s="11"/>
      <c r="JO136" s="11"/>
      <c r="JP136" s="11"/>
      <c r="JQ136" s="11"/>
      <c r="JR136" s="11"/>
    </row>
    <row r="137" spans="1:278" x14ac:dyDescent="0.2">
      <c r="A137" s="11"/>
      <c r="B137" s="11"/>
      <c r="C137" s="11"/>
      <c r="D137" s="11"/>
      <c r="E137" s="11"/>
      <c r="F137" s="11"/>
      <c r="G137" s="11"/>
      <c r="H137" s="11"/>
      <c r="I137" s="11"/>
      <c r="J137" s="11"/>
      <c r="K137" s="11"/>
      <c r="L137" s="11"/>
      <c r="M137" s="11"/>
      <c r="N137" s="15"/>
      <c r="O137" s="11"/>
      <c r="P137" s="11"/>
      <c r="Q137" s="11"/>
      <c r="R137" s="11"/>
      <c r="S137" s="11"/>
      <c r="T137" s="11"/>
      <c r="U137" s="11"/>
      <c r="V137" s="11"/>
      <c r="W137" s="11"/>
      <c r="X137" s="11"/>
      <c r="Y137" s="11"/>
      <c r="Z137" s="11"/>
      <c r="AA137" s="400"/>
      <c r="HH137" s="11"/>
      <c r="HI137" s="11"/>
      <c r="HJ137" s="11"/>
      <c r="HK137" s="11"/>
      <c r="HL137" s="11"/>
      <c r="HM137" s="11"/>
      <c r="HN137" s="11"/>
      <c r="HO137" s="11"/>
      <c r="HP137" s="11"/>
      <c r="HQ137" s="11"/>
      <c r="HR137" s="11"/>
      <c r="HS137" s="11"/>
      <c r="HT137" s="11"/>
      <c r="HU137" s="11"/>
      <c r="HV137" s="11"/>
      <c r="HW137" s="11"/>
      <c r="HX137" s="11"/>
      <c r="HY137" s="11"/>
      <c r="HZ137" s="11"/>
      <c r="IA137" s="11"/>
      <c r="IB137" s="11"/>
      <c r="IC137" s="11"/>
      <c r="ID137" s="11"/>
      <c r="IE137" s="11"/>
      <c r="IF137" s="11"/>
      <c r="IG137" s="11"/>
      <c r="IH137" s="11"/>
      <c r="II137" s="11"/>
      <c r="IJ137" s="11"/>
      <c r="IK137" s="11"/>
      <c r="IL137" s="11"/>
      <c r="IM137" s="11"/>
      <c r="IN137" s="11"/>
      <c r="IO137" s="11"/>
      <c r="IP137" s="11"/>
      <c r="IQ137" s="11"/>
      <c r="IR137" s="11"/>
      <c r="IS137" s="11"/>
      <c r="IT137" s="11"/>
      <c r="IU137" s="11"/>
      <c r="IV137" s="11"/>
      <c r="IW137" s="11"/>
      <c r="IX137" s="11"/>
      <c r="IY137" s="11"/>
      <c r="IZ137" s="11"/>
      <c r="JA137" s="11"/>
      <c r="JB137" s="11"/>
      <c r="JC137" s="11"/>
      <c r="JD137" s="11"/>
      <c r="JE137" s="11"/>
      <c r="JF137" s="11"/>
      <c r="JG137" s="11"/>
      <c r="JH137" s="11"/>
      <c r="JI137" s="11"/>
      <c r="JJ137" s="11"/>
      <c r="JK137" s="11"/>
      <c r="JL137" s="11"/>
      <c r="JM137" s="11"/>
      <c r="JN137" s="11"/>
      <c r="JO137" s="11"/>
      <c r="JP137" s="11"/>
      <c r="JQ137" s="11"/>
      <c r="JR137" s="11"/>
    </row>
    <row r="138" spans="1:278" x14ac:dyDescent="0.2">
      <c r="A138" s="11"/>
      <c r="B138" s="11"/>
      <c r="C138" s="11"/>
      <c r="D138" s="11"/>
      <c r="E138" s="11"/>
      <c r="F138" s="11"/>
      <c r="G138" s="11"/>
      <c r="H138" s="11"/>
      <c r="I138" s="11"/>
      <c r="J138" s="11"/>
      <c r="K138" s="11"/>
      <c r="L138" s="11"/>
      <c r="M138" s="11"/>
      <c r="N138" s="15"/>
      <c r="O138" s="11"/>
      <c r="P138" s="11"/>
      <c r="Q138" s="11"/>
      <c r="R138" s="11"/>
      <c r="S138" s="11"/>
      <c r="T138" s="11"/>
      <c r="U138" s="11"/>
      <c r="V138" s="11"/>
      <c r="W138" s="11"/>
      <c r="X138" s="11"/>
      <c r="Y138" s="11"/>
      <c r="Z138" s="11"/>
      <c r="AA138" s="400"/>
      <c r="HH138" s="11"/>
      <c r="HI138" s="11"/>
      <c r="HJ138" s="11"/>
      <c r="HK138" s="11"/>
      <c r="HL138" s="11"/>
      <c r="HM138" s="11"/>
      <c r="HN138" s="11"/>
      <c r="HO138" s="11"/>
      <c r="HP138" s="11"/>
      <c r="HQ138" s="11"/>
      <c r="HR138" s="11"/>
      <c r="HS138" s="11"/>
      <c r="HT138" s="11"/>
      <c r="HU138" s="11"/>
      <c r="HV138" s="11"/>
      <c r="HW138" s="11"/>
      <c r="HX138" s="11"/>
      <c r="HY138" s="11"/>
      <c r="HZ138" s="11"/>
      <c r="IA138" s="11"/>
      <c r="IB138" s="11"/>
      <c r="IC138" s="11"/>
      <c r="ID138" s="11"/>
      <c r="IE138" s="11"/>
      <c r="IF138" s="11"/>
      <c r="IG138" s="11"/>
      <c r="IH138" s="11"/>
      <c r="II138" s="11"/>
      <c r="IJ138" s="11"/>
      <c r="IK138" s="11"/>
      <c r="IL138" s="11"/>
      <c r="IM138" s="11"/>
      <c r="IN138" s="11"/>
      <c r="IO138" s="11"/>
      <c r="IP138" s="11"/>
      <c r="IQ138" s="11"/>
      <c r="IR138" s="11"/>
      <c r="IS138" s="11"/>
      <c r="IT138" s="11"/>
      <c r="IU138" s="11"/>
      <c r="IV138" s="11"/>
      <c r="IW138" s="11"/>
      <c r="IX138" s="11"/>
      <c r="IY138" s="11"/>
      <c r="IZ138" s="11"/>
      <c r="JA138" s="11"/>
      <c r="JB138" s="11"/>
      <c r="JC138" s="11"/>
      <c r="JD138" s="11"/>
      <c r="JE138" s="11"/>
      <c r="JF138" s="11"/>
      <c r="JG138" s="11"/>
      <c r="JH138" s="11"/>
      <c r="JI138" s="11"/>
      <c r="JJ138" s="11"/>
      <c r="JK138" s="11"/>
      <c r="JL138" s="11"/>
      <c r="JM138" s="11"/>
      <c r="JN138" s="11"/>
      <c r="JO138" s="11"/>
      <c r="JP138" s="11"/>
      <c r="JQ138" s="11"/>
      <c r="JR138" s="11"/>
    </row>
    <row r="139" spans="1:278" x14ac:dyDescent="0.2">
      <c r="A139" s="11"/>
      <c r="B139" s="11"/>
      <c r="C139" s="11"/>
      <c r="D139" s="11"/>
      <c r="E139" s="11"/>
      <c r="F139" s="11"/>
      <c r="G139" s="11"/>
      <c r="H139" s="11"/>
      <c r="I139" s="11"/>
      <c r="J139" s="11"/>
      <c r="K139" s="11"/>
      <c r="L139" s="11"/>
      <c r="M139" s="11"/>
      <c r="N139" s="15"/>
      <c r="O139" s="11"/>
      <c r="P139" s="11"/>
      <c r="Q139" s="11"/>
      <c r="R139" s="11"/>
      <c r="S139" s="11"/>
      <c r="T139" s="11"/>
      <c r="U139" s="11"/>
      <c r="V139" s="11"/>
      <c r="W139" s="11"/>
      <c r="X139" s="11"/>
      <c r="Y139" s="11"/>
      <c r="Z139" s="11"/>
      <c r="AA139" s="400"/>
      <c r="HH139" s="11"/>
      <c r="HI139" s="11"/>
      <c r="HJ139" s="11"/>
      <c r="HK139" s="11"/>
      <c r="HL139" s="11"/>
      <c r="HM139" s="11"/>
      <c r="HN139" s="11"/>
      <c r="HO139" s="11"/>
      <c r="HP139" s="11"/>
      <c r="HQ139" s="11"/>
      <c r="HR139" s="11"/>
      <c r="HS139" s="11"/>
      <c r="HT139" s="11"/>
      <c r="HU139" s="11"/>
      <c r="HV139" s="11"/>
      <c r="HW139" s="11"/>
      <c r="HX139" s="11"/>
      <c r="HY139" s="11"/>
      <c r="HZ139" s="11"/>
      <c r="IA139" s="11"/>
      <c r="IB139" s="11"/>
      <c r="IC139" s="11"/>
      <c r="ID139" s="11"/>
      <c r="IE139" s="11"/>
      <c r="IF139" s="11"/>
      <c r="IG139" s="11"/>
      <c r="IH139" s="11"/>
      <c r="II139" s="11"/>
      <c r="IJ139" s="11"/>
      <c r="IK139" s="11"/>
      <c r="IL139" s="11"/>
      <c r="IM139" s="11"/>
      <c r="IN139" s="11"/>
      <c r="IO139" s="11"/>
      <c r="IP139" s="11"/>
      <c r="IQ139" s="11"/>
      <c r="IR139" s="11"/>
      <c r="IS139" s="11"/>
      <c r="IT139" s="11"/>
      <c r="IU139" s="11"/>
      <c r="IV139" s="11"/>
      <c r="IW139" s="11"/>
      <c r="IX139" s="11"/>
      <c r="IY139" s="11"/>
      <c r="IZ139" s="11"/>
      <c r="JA139" s="11"/>
      <c r="JB139" s="11"/>
      <c r="JC139" s="11"/>
      <c r="JD139" s="11"/>
      <c r="JE139" s="11"/>
      <c r="JF139" s="11"/>
      <c r="JG139" s="11"/>
      <c r="JH139" s="11"/>
      <c r="JI139" s="11"/>
      <c r="JJ139" s="11"/>
      <c r="JK139" s="11"/>
      <c r="JL139" s="11"/>
      <c r="JM139" s="11"/>
      <c r="JN139" s="11"/>
      <c r="JO139" s="11"/>
      <c r="JP139" s="11"/>
      <c r="JQ139" s="11"/>
      <c r="JR139" s="11"/>
    </row>
    <row r="140" spans="1:278" x14ac:dyDescent="0.2">
      <c r="A140" s="11"/>
      <c r="B140" s="11"/>
      <c r="C140" s="11"/>
      <c r="D140" s="11"/>
      <c r="E140" s="11"/>
      <c r="F140" s="11"/>
      <c r="G140" s="11"/>
      <c r="H140" s="11"/>
      <c r="I140" s="11"/>
      <c r="J140" s="11"/>
      <c r="K140" s="11"/>
      <c r="L140" s="11"/>
      <c r="M140" s="11"/>
      <c r="N140" s="15"/>
      <c r="O140" s="11"/>
      <c r="P140" s="11"/>
      <c r="Q140" s="11"/>
      <c r="R140" s="11"/>
      <c r="S140" s="11"/>
      <c r="T140" s="11"/>
      <c r="U140" s="11"/>
      <c r="V140" s="11"/>
      <c r="W140" s="11"/>
      <c r="X140" s="11"/>
      <c r="Y140" s="11"/>
      <c r="Z140" s="11"/>
      <c r="AA140" s="400"/>
      <c r="HH140" s="11"/>
      <c r="HI140" s="11"/>
      <c r="HJ140" s="11"/>
      <c r="HK140" s="11"/>
      <c r="HL140" s="11"/>
      <c r="HM140" s="11"/>
      <c r="HN140" s="11"/>
      <c r="HO140" s="11"/>
      <c r="HP140" s="11"/>
      <c r="HQ140" s="11"/>
      <c r="HR140" s="11"/>
      <c r="HS140" s="11"/>
      <c r="HT140" s="11"/>
      <c r="HU140" s="11"/>
      <c r="HV140" s="11"/>
      <c r="HW140" s="11"/>
      <c r="HX140" s="11"/>
      <c r="HY140" s="11"/>
      <c r="HZ140" s="11"/>
      <c r="IA140" s="11"/>
      <c r="IB140" s="11"/>
      <c r="IC140" s="11"/>
      <c r="ID140" s="11"/>
      <c r="IE140" s="11"/>
      <c r="IF140" s="11"/>
      <c r="IG140" s="11"/>
      <c r="IH140" s="11"/>
      <c r="II140" s="11"/>
      <c r="IJ140" s="11"/>
      <c r="IK140" s="11"/>
      <c r="IL140" s="11"/>
      <c r="IM140" s="11"/>
      <c r="IN140" s="11"/>
      <c r="IO140" s="11"/>
      <c r="IP140" s="11"/>
      <c r="IQ140" s="11"/>
      <c r="IR140" s="11"/>
      <c r="IS140" s="11"/>
      <c r="IT140" s="11"/>
      <c r="IU140" s="11"/>
      <c r="IV140" s="11"/>
      <c r="IW140" s="11"/>
      <c r="IX140" s="11"/>
      <c r="IY140" s="11"/>
      <c r="IZ140" s="11"/>
      <c r="JA140" s="11"/>
      <c r="JB140" s="11"/>
      <c r="JC140" s="11"/>
      <c r="JD140" s="11"/>
      <c r="JE140" s="11"/>
      <c r="JF140" s="11"/>
      <c r="JG140" s="11"/>
      <c r="JH140" s="11"/>
      <c r="JI140" s="11"/>
      <c r="JJ140" s="11"/>
      <c r="JK140" s="11"/>
      <c r="JL140" s="11"/>
      <c r="JM140" s="11"/>
      <c r="JN140" s="11"/>
      <c r="JO140" s="11"/>
      <c r="JP140" s="11"/>
      <c r="JQ140" s="11"/>
      <c r="JR140" s="11"/>
    </row>
    <row r="141" spans="1:278" x14ac:dyDescent="0.2">
      <c r="A141" s="11"/>
      <c r="B141" s="11"/>
      <c r="C141" s="11"/>
      <c r="D141" s="11"/>
      <c r="E141" s="11"/>
      <c r="F141" s="11"/>
      <c r="G141" s="11"/>
      <c r="H141" s="11"/>
      <c r="I141" s="11"/>
      <c r="J141" s="11"/>
      <c r="K141" s="11"/>
      <c r="L141" s="11"/>
      <c r="M141" s="11"/>
      <c r="N141" s="15"/>
      <c r="O141" s="11"/>
      <c r="P141" s="11"/>
      <c r="Q141" s="11"/>
      <c r="R141" s="11"/>
      <c r="S141" s="11"/>
      <c r="T141" s="11"/>
      <c r="U141" s="11"/>
      <c r="V141" s="11"/>
      <c r="W141" s="11"/>
      <c r="X141" s="11"/>
      <c r="Y141" s="11"/>
      <c r="Z141" s="11"/>
      <c r="AA141" s="400"/>
      <c r="HH141" s="11"/>
      <c r="HI141" s="11"/>
      <c r="HJ141" s="11"/>
      <c r="HK141" s="11"/>
      <c r="HL141" s="11"/>
      <c r="HM141" s="11"/>
      <c r="HN141" s="11"/>
      <c r="HO141" s="11"/>
      <c r="HP141" s="11"/>
      <c r="HQ141" s="11"/>
      <c r="HR141" s="11"/>
      <c r="HS141" s="11"/>
      <c r="HT141" s="11"/>
      <c r="HU141" s="11"/>
      <c r="HV141" s="11"/>
      <c r="HW141" s="11"/>
      <c r="HX141" s="11"/>
      <c r="HY141" s="11"/>
      <c r="HZ141" s="11"/>
      <c r="IA141" s="11"/>
      <c r="IB141" s="11"/>
      <c r="IC141" s="11"/>
      <c r="ID141" s="11"/>
      <c r="IE141" s="11"/>
      <c r="IF141" s="11"/>
      <c r="IG141" s="11"/>
      <c r="IH141" s="11"/>
      <c r="II141" s="11"/>
      <c r="IJ141" s="11"/>
      <c r="IK141" s="11"/>
      <c r="IL141" s="11"/>
      <c r="IM141" s="11"/>
      <c r="IN141" s="11"/>
      <c r="IO141" s="11"/>
      <c r="IP141" s="11"/>
      <c r="IQ141" s="11"/>
      <c r="IR141" s="11"/>
      <c r="IS141" s="11"/>
      <c r="IT141" s="11"/>
      <c r="IU141" s="11"/>
      <c r="IV141" s="11"/>
      <c r="IW141" s="11"/>
      <c r="IX141" s="11"/>
      <c r="IY141" s="11"/>
      <c r="IZ141" s="11"/>
      <c r="JA141" s="11"/>
      <c r="JB141" s="11"/>
      <c r="JC141" s="11"/>
      <c r="JD141" s="11"/>
      <c r="JE141" s="11"/>
      <c r="JF141" s="11"/>
      <c r="JG141" s="11"/>
      <c r="JH141" s="11"/>
      <c r="JI141" s="11"/>
      <c r="JJ141" s="11"/>
      <c r="JK141" s="11"/>
      <c r="JL141" s="11"/>
      <c r="JM141" s="11"/>
      <c r="JN141" s="11"/>
      <c r="JO141" s="11"/>
      <c r="JP141" s="11"/>
      <c r="JQ141" s="11"/>
      <c r="JR141" s="11"/>
    </row>
    <row r="142" spans="1:278" x14ac:dyDescent="0.2">
      <c r="A142" s="11"/>
      <c r="B142" s="11"/>
      <c r="C142" s="11"/>
      <c r="D142" s="11"/>
      <c r="E142" s="11"/>
      <c r="F142" s="11"/>
      <c r="G142" s="11"/>
      <c r="H142" s="11"/>
      <c r="I142" s="11"/>
      <c r="J142" s="11"/>
      <c r="K142" s="11"/>
      <c r="L142" s="11"/>
      <c r="M142" s="11"/>
      <c r="N142" s="15"/>
      <c r="O142" s="11"/>
      <c r="P142" s="11"/>
      <c r="Q142" s="11"/>
      <c r="R142" s="11"/>
      <c r="S142" s="11"/>
      <c r="T142" s="11"/>
      <c r="U142" s="11"/>
      <c r="V142" s="11"/>
      <c r="W142" s="11"/>
      <c r="X142" s="11"/>
      <c r="Y142" s="11"/>
      <c r="Z142" s="11"/>
      <c r="AA142" s="400"/>
      <c r="HH142" s="11"/>
      <c r="HI142" s="11"/>
      <c r="HJ142" s="11"/>
      <c r="HK142" s="11"/>
      <c r="HL142" s="11"/>
      <c r="HM142" s="11"/>
      <c r="HN142" s="11"/>
      <c r="HO142" s="11"/>
      <c r="HP142" s="11"/>
      <c r="HQ142" s="11"/>
      <c r="HR142" s="11"/>
      <c r="HS142" s="11"/>
      <c r="HT142" s="11"/>
      <c r="HU142" s="11"/>
      <c r="HV142" s="11"/>
      <c r="HW142" s="11"/>
      <c r="HX142" s="11"/>
      <c r="HY142" s="11"/>
      <c r="HZ142" s="11"/>
      <c r="IA142" s="11"/>
      <c r="IB142" s="11"/>
      <c r="IC142" s="11"/>
      <c r="ID142" s="11"/>
      <c r="IE142" s="11"/>
      <c r="IF142" s="11"/>
      <c r="IG142" s="11"/>
      <c r="IH142" s="11"/>
      <c r="II142" s="11"/>
      <c r="IJ142" s="11"/>
      <c r="IK142" s="11"/>
      <c r="IL142" s="11"/>
      <c r="IM142" s="11"/>
      <c r="IN142" s="11"/>
      <c r="IO142" s="11"/>
      <c r="IP142" s="11"/>
      <c r="IQ142" s="11"/>
      <c r="IR142" s="11"/>
      <c r="IS142" s="11"/>
      <c r="IT142" s="11"/>
      <c r="IU142" s="11"/>
      <c r="IV142" s="11"/>
      <c r="IW142" s="11"/>
      <c r="IX142" s="11"/>
      <c r="IY142" s="11"/>
      <c r="IZ142" s="11"/>
      <c r="JA142" s="11"/>
      <c r="JB142" s="11"/>
      <c r="JC142" s="11"/>
      <c r="JD142" s="11"/>
      <c r="JE142" s="11"/>
      <c r="JF142" s="11"/>
      <c r="JG142" s="11"/>
      <c r="JH142" s="11"/>
      <c r="JI142" s="11"/>
      <c r="JJ142" s="11"/>
      <c r="JK142" s="11"/>
      <c r="JL142" s="11"/>
      <c r="JM142" s="11"/>
      <c r="JN142" s="11"/>
      <c r="JO142" s="11"/>
      <c r="JP142" s="11"/>
      <c r="JQ142" s="11"/>
      <c r="JR142" s="11"/>
    </row>
    <row r="143" spans="1:278" x14ac:dyDescent="0.2">
      <c r="A143" s="11"/>
      <c r="B143" s="11"/>
      <c r="C143" s="11"/>
      <c r="D143" s="11"/>
      <c r="E143" s="11"/>
      <c r="F143" s="11"/>
      <c r="G143" s="11"/>
      <c r="H143" s="11"/>
      <c r="I143" s="11"/>
      <c r="J143" s="11"/>
      <c r="K143" s="11"/>
      <c r="L143" s="11"/>
      <c r="M143" s="11"/>
      <c r="N143" s="15"/>
      <c r="O143" s="11"/>
      <c r="P143" s="11"/>
      <c r="Q143" s="11"/>
      <c r="R143" s="11"/>
      <c r="S143" s="11"/>
      <c r="T143" s="11"/>
      <c r="U143" s="11"/>
      <c r="V143" s="11"/>
      <c r="W143" s="11"/>
      <c r="X143" s="11"/>
      <c r="Y143" s="11"/>
      <c r="Z143" s="11"/>
      <c r="AA143" s="400"/>
      <c r="HH143" s="11"/>
      <c r="HI143" s="11"/>
      <c r="HJ143" s="11"/>
      <c r="HK143" s="11"/>
      <c r="HL143" s="11"/>
      <c r="HM143" s="11"/>
      <c r="HN143" s="11"/>
      <c r="HO143" s="11"/>
      <c r="HP143" s="11"/>
      <c r="HQ143" s="11"/>
      <c r="HR143" s="11"/>
      <c r="HS143" s="11"/>
      <c r="HT143" s="11"/>
      <c r="HU143" s="11"/>
      <c r="HV143" s="11"/>
      <c r="HW143" s="11"/>
      <c r="HX143" s="11"/>
      <c r="HY143" s="11"/>
      <c r="HZ143" s="11"/>
      <c r="IA143" s="11"/>
      <c r="IB143" s="11"/>
      <c r="IC143" s="11"/>
      <c r="ID143" s="11"/>
      <c r="IE143" s="11"/>
      <c r="IF143" s="11"/>
      <c r="IG143" s="11"/>
      <c r="IH143" s="11"/>
      <c r="II143" s="11"/>
      <c r="IJ143" s="11"/>
      <c r="IK143" s="11"/>
      <c r="IL143" s="11"/>
      <c r="IM143" s="11"/>
      <c r="IN143" s="11"/>
      <c r="IO143" s="11"/>
      <c r="IP143" s="11"/>
      <c r="IQ143" s="11"/>
      <c r="IR143" s="11"/>
      <c r="IS143" s="11"/>
      <c r="IT143" s="11"/>
      <c r="IU143" s="11"/>
      <c r="IV143" s="11"/>
      <c r="IW143" s="11"/>
      <c r="IX143" s="11"/>
      <c r="IY143" s="11"/>
      <c r="IZ143" s="11"/>
      <c r="JA143" s="11"/>
      <c r="JB143" s="11"/>
      <c r="JC143" s="11"/>
      <c r="JD143" s="11"/>
      <c r="JE143" s="11"/>
      <c r="JF143" s="11"/>
      <c r="JG143" s="11"/>
      <c r="JH143" s="11"/>
      <c r="JI143" s="11"/>
      <c r="JJ143" s="11"/>
      <c r="JK143" s="11"/>
      <c r="JL143" s="11"/>
      <c r="JM143" s="11"/>
      <c r="JN143" s="11"/>
      <c r="JO143" s="11"/>
      <c r="JP143" s="11"/>
      <c r="JQ143" s="11"/>
      <c r="JR143" s="11"/>
    </row>
    <row r="144" spans="1:278" x14ac:dyDescent="0.2">
      <c r="A144" s="11"/>
      <c r="B144" s="11"/>
      <c r="C144" s="11"/>
      <c r="D144" s="11"/>
      <c r="E144" s="11"/>
      <c r="F144" s="11"/>
      <c r="G144" s="11"/>
      <c r="H144" s="11"/>
      <c r="I144" s="11"/>
      <c r="J144" s="11"/>
      <c r="K144" s="11"/>
      <c r="L144" s="11"/>
      <c r="M144" s="11"/>
      <c r="N144" s="15"/>
      <c r="O144" s="11"/>
      <c r="P144" s="11"/>
      <c r="Q144" s="11"/>
      <c r="R144" s="11"/>
      <c r="S144" s="11"/>
      <c r="T144" s="11"/>
      <c r="U144" s="11"/>
      <c r="V144" s="11"/>
      <c r="W144" s="11"/>
      <c r="X144" s="11"/>
      <c r="Y144" s="11"/>
      <c r="Z144" s="11"/>
      <c r="AA144" s="400"/>
      <c r="HH144" s="11"/>
      <c r="HI144" s="11"/>
      <c r="HJ144" s="11"/>
      <c r="HK144" s="11"/>
      <c r="HL144" s="11"/>
      <c r="HM144" s="11"/>
      <c r="HN144" s="11"/>
      <c r="HO144" s="11"/>
      <c r="HP144" s="11"/>
      <c r="HQ144" s="11"/>
      <c r="HR144" s="11"/>
      <c r="HS144" s="11"/>
      <c r="HT144" s="11"/>
      <c r="HU144" s="11"/>
      <c r="HV144" s="11"/>
      <c r="HW144" s="11"/>
      <c r="HX144" s="11"/>
      <c r="HY144" s="11"/>
      <c r="HZ144" s="11"/>
      <c r="IA144" s="11"/>
      <c r="IB144" s="11"/>
      <c r="IC144" s="11"/>
      <c r="ID144" s="11"/>
      <c r="IE144" s="11"/>
      <c r="IF144" s="11"/>
      <c r="IG144" s="11"/>
      <c r="IH144" s="11"/>
      <c r="II144" s="11"/>
      <c r="IJ144" s="11"/>
      <c r="IK144" s="11"/>
      <c r="IL144" s="11"/>
      <c r="IM144" s="11"/>
      <c r="IN144" s="11"/>
      <c r="IO144" s="11"/>
      <c r="IP144" s="11"/>
      <c r="IQ144" s="11"/>
      <c r="IR144" s="11"/>
      <c r="IS144" s="11"/>
      <c r="IT144" s="11"/>
      <c r="IU144" s="11"/>
      <c r="IV144" s="11"/>
      <c r="IW144" s="11"/>
      <c r="IX144" s="11"/>
      <c r="IY144" s="11"/>
      <c r="IZ144" s="11"/>
      <c r="JA144" s="11"/>
      <c r="JB144" s="11"/>
      <c r="JC144" s="11"/>
      <c r="JD144" s="11"/>
      <c r="JE144" s="11"/>
      <c r="JF144" s="11"/>
      <c r="JG144" s="11"/>
      <c r="JH144" s="11"/>
      <c r="JI144" s="11"/>
      <c r="JJ144" s="11"/>
      <c r="JK144" s="11"/>
      <c r="JL144" s="11"/>
      <c r="JM144" s="11"/>
      <c r="JN144" s="11"/>
      <c r="JO144" s="11"/>
      <c r="JP144" s="11"/>
      <c r="JQ144" s="11"/>
      <c r="JR144" s="11"/>
    </row>
    <row r="145" spans="1:278" x14ac:dyDescent="0.2">
      <c r="A145" s="11"/>
      <c r="B145" s="11"/>
      <c r="C145" s="11"/>
      <c r="D145" s="11"/>
      <c r="E145" s="11"/>
      <c r="F145" s="11"/>
      <c r="G145" s="11"/>
      <c r="H145" s="11"/>
      <c r="I145" s="11"/>
      <c r="J145" s="11"/>
      <c r="K145" s="11"/>
      <c r="L145" s="11"/>
      <c r="M145" s="11"/>
      <c r="N145" s="15"/>
      <c r="O145" s="11"/>
      <c r="P145" s="11"/>
      <c r="Q145" s="11"/>
      <c r="R145" s="11"/>
      <c r="S145" s="11"/>
      <c r="T145" s="11"/>
      <c r="U145" s="11"/>
      <c r="V145" s="11"/>
      <c r="W145" s="11"/>
      <c r="X145" s="11"/>
      <c r="Y145" s="11"/>
      <c r="Z145" s="11"/>
      <c r="AA145" s="400"/>
      <c r="HH145" s="11"/>
      <c r="HI145" s="11"/>
      <c r="HJ145" s="11"/>
      <c r="HK145" s="11"/>
      <c r="HL145" s="11"/>
      <c r="HM145" s="11"/>
      <c r="HN145" s="11"/>
      <c r="HO145" s="11"/>
      <c r="HP145" s="11"/>
      <c r="HQ145" s="11"/>
      <c r="HR145" s="11"/>
      <c r="HS145" s="11"/>
      <c r="HT145" s="11"/>
      <c r="HU145" s="11"/>
      <c r="HV145" s="11"/>
      <c r="HW145" s="11"/>
      <c r="HX145" s="11"/>
      <c r="HY145" s="11"/>
      <c r="HZ145" s="11"/>
      <c r="IA145" s="11"/>
      <c r="IB145" s="11"/>
      <c r="IC145" s="11"/>
      <c r="ID145" s="11"/>
      <c r="IE145" s="11"/>
      <c r="IF145" s="11"/>
      <c r="IG145" s="11"/>
      <c r="IH145" s="11"/>
      <c r="II145" s="11"/>
      <c r="IJ145" s="11"/>
      <c r="IK145" s="11"/>
      <c r="IL145" s="11"/>
      <c r="IM145" s="11"/>
      <c r="IN145" s="11"/>
      <c r="IO145" s="11"/>
      <c r="IP145" s="11"/>
      <c r="IQ145" s="11"/>
      <c r="IR145" s="11"/>
      <c r="IS145" s="11"/>
      <c r="IT145" s="11"/>
      <c r="IU145" s="11"/>
      <c r="IV145" s="11"/>
      <c r="IW145" s="11"/>
      <c r="IX145" s="11"/>
      <c r="IY145" s="11"/>
      <c r="IZ145" s="11"/>
      <c r="JA145" s="11"/>
      <c r="JB145" s="11"/>
      <c r="JC145" s="11"/>
      <c r="JD145" s="11"/>
      <c r="JE145" s="11"/>
      <c r="JF145" s="11"/>
      <c r="JG145" s="11"/>
      <c r="JH145" s="11"/>
      <c r="JI145" s="11"/>
      <c r="JJ145" s="11"/>
      <c r="JK145" s="11"/>
      <c r="JL145" s="11"/>
      <c r="JM145" s="11"/>
      <c r="JN145" s="11"/>
      <c r="JO145" s="11"/>
      <c r="JP145" s="11"/>
      <c r="JQ145" s="11"/>
      <c r="JR145" s="11"/>
    </row>
    <row r="146" spans="1:278" x14ac:dyDescent="0.2">
      <c r="A146" s="11"/>
      <c r="B146" s="11"/>
      <c r="C146" s="11"/>
      <c r="D146" s="11"/>
      <c r="E146" s="11"/>
      <c r="F146" s="11"/>
      <c r="G146" s="11"/>
      <c r="H146" s="11"/>
      <c r="I146" s="11"/>
      <c r="J146" s="11"/>
      <c r="K146" s="11"/>
      <c r="L146" s="11"/>
      <c r="M146" s="11"/>
      <c r="N146" s="15"/>
      <c r="O146" s="11"/>
      <c r="P146" s="11"/>
      <c r="Q146" s="11"/>
      <c r="R146" s="11"/>
      <c r="S146" s="11"/>
      <c r="T146" s="11"/>
      <c r="U146" s="11"/>
      <c r="V146" s="11"/>
      <c r="W146" s="11"/>
      <c r="X146" s="11"/>
      <c r="Y146" s="11"/>
      <c r="Z146" s="11"/>
      <c r="AA146" s="400"/>
      <c r="HH146" s="11"/>
      <c r="HI146" s="11"/>
      <c r="HJ146" s="11"/>
      <c r="HK146" s="11"/>
      <c r="HL146" s="11"/>
      <c r="HM146" s="11"/>
      <c r="HN146" s="11"/>
      <c r="HO146" s="11"/>
      <c r="HP146" s="11"/>
      <c r="HQ146" s="11"/>
      <c r="HR146" s="11"/>
      <c r="HS146" s="11"/>
      <c r="HT146" s="11"/>
      <c r="HU146" s="11"/>
      <c r="HV146" s="11"/>
      <c r="HW146" s="11"/>
      <c r="HX146" s="11"/>
      <c r="HY146" s="11"/>
      <c r="HZ146" s="11"/>
      <c r="IA146" s="11"/>
      <c r="IB146" s="11"/>
      <c r="IC146" s="11"/>
      <c r="ID146" s="11"/>
      <c r="IE146" s="11"/>
      <c r="IF146" s="11"/>
      <c r="IG146" s="11"/>
      <c r="IH146" s="11"/>
      <c r="II146" s="11"/>
      <c r="IJ146" s="11"/>
      <c r="IK146" s="11"/>
      <c r="IL146" s="11"/>
      <c r="IM146" s="11"/>
      <c r="IN146" s="11"/>
      <c r="IO146" s="11"/>
      <c r="IP146" s="11"/>
      <c r="IQ146" s="11"/>
      <c r="IR146" s="11"/>
      <c r="IS146" s="11"/>
      <c r="IT146" s="11"/>
      <c r="IU146" s="11"/>
      <c r="IV146" s="11"/>
      <c r="IW146" s="11"/>
      <c r="IX146" s="11"/>
      <c r="IY146" s="11"/>
      <c r="IZ146" s="11"/>
      <c r="JA146" s="11"/>
      <c r="JB146" s="11"/>
      <c r="JC146" s="11"/>
      <c r="JD146" s="11"/>
      <c r="JE146" s="11"/>
      <c r="JF146" s="11"/>
      <c r="JG146" s="11"/>
      <c r="JH146" s="11"/>
      <c r="JI146" s="11"/>
      <c r="JJ146" s="11"/>
      <c r="JK146" s="11"/>
      <c r="JL146" s="11"/>
      <c r="JM146" s="11"/>
      <c r="JN146" s="11"/>
      <c r="JO146" s="11"/>
      <c r="JP146" s="11"/>
      <c r="JQ146" s="11"/>
      <c r="JR146" s="11"/>
    </row>
    <row r="147" spans="1:278" x14ac:dyDescent="0.2">
      <c r="A147" s="11"/>
      <c r="B147" s="11"/>
      <c r="C147" s="11"/>
      <c r="D147" s="11"/>
      <c r="E147" s="11"/>
      <c r="F147" s="11"/>
      <c r="G147" s="11"/>
      <c r="H147" s="11"/>
      <c r="I147" s="11"/>
      <c r="J147" s="11"/>
      <c r="K147" s="11"/>
      <c r="L147" s="11"/>
      <c r="M147" s="11"/>
      <c r="N147" s="15"/>
      <c r="O147" s="11"/>
      <c r="P147" s="11"/>
      <c r="Q147" s="11"/>
      <c r="R147" s="11"/>
      <c r="S147" s="11"/>
      <c r="T147" s="11"/>
      <c r="U147" s="11"/>
      <c r="V147" s="11"/>
      <c r="W147" s="11"/>
      <c r="X147" s="11"/>
      <c r="Y147" s="11"/>
      <c r="Z147" s="11"/>
      <c r="AA147" s="400"/>
      <c r="HH147" s="11"/>
      <c r="HI147" s="11"/>
      <c r="HJ147" s="11"/>
      <c r="HK147" s="11"/>
      <c r="HL147" s="11"/>
      <c r="HM147" s="11"/>
      <c r="HN147" s="11"/>
      <c r="HO147" s="11"/>
      <c r="HP147" s="11"/>
      <c r="HQ147" s="11"/>
      <c r="HR147" s="11"/>
      <c r="HS147" s="11"/>
      <c r="HT147" s="11"/>
      <c r="HU147" s="11"/>
      <c r="HV147" s="11"/>
      <c r="HW147" s="11"/>
      <c r="HX147" s="11"/>
      <c r="HY147" s="11"/>
      <c r="HZ147" s="11"/>
      <c r="IA147" s="11"/>
      <c r="IB147" s="11"/>
      <c r="IC147" s="11"/>
      <c r="ID147" s="11"/>
      <c r="IE147" s="11"/>
      <c r="IF147" s="11"/>
      <c r="IG147" s="11"/>
      <c r="IH147" s="11"/>
      <c r="II147" s="11"/>
      <c r="IJ147" s="11"/>
      <c r="IK147" s="11"/>
      <c r="IL147" s="11"/>
      <c r="IM147" s="11"/>
      <c r="IN147" s="11"/>
      <c r="IO147" s="11"/>
      <c r="IP147" s="11"/>
      <c r="IQ147" s="11"/>
      <c r="IR147" s="11"/>
      <c r="IS147" s="11"/>
      <c r="IT147" s="11"/>
      <c r="IU147" s="11"/>
      <c r="IV147" s="11"/>
      <c r="IW147" s="11"/>
      <c r="IX147" s="11"/>
      <c r="IY147" s="11"/>
      <c r="IZ147" s="11"/>
      <c r="JA147" s="11"/>
      <c r="JB147" s="11"/>
      <c r="JC147" s="11"/>
      <c r="JD147" s="11"/>
      <c r="JE147" s="11"/>
      <c r="JF147" s="11"/>
      <c r="JG147" s="11"/>
      <c r="JH147" s="11"/>
      <c r="JI147" s="11"/>
      <c r="JJ147" s="11"/>
      <c r="JK147" s="11"/>
      <c r="JL147" s="11"/>
      <c r="JM147" s="11"/>
      <c r="JN147" s="11"/>
      <c r="JO147" s="11"/>
      <c r="JP147" s="11"/>
      <c r="JQ147" s="11"/>
      <c r="JR147" s="11"/>
    </row>
    <row r="148" spans="1:278" x14ac:dyDescent="0.2">
      <c r="A148" s="11"/>
      <c r="B148" s="11"/>
      <c r="C148" s="11"/>
      <c r="D148" s="11"/>
      <c r="E148" s="11"/>
      <c r="F148" s="11"/>
      <c r="G148" s="11"/>
      <c r="H148" s="11"/>
      <c r="I148" s="11"/>
      <c r="J148" s="11"/>
      <c r="K148" s="11"/>
      <c r="L148" s="11"/>
      <c r="M148" s="11"/>
      <c r="N148" s="15"/>
      <c r="O148" s="11"/>
      <c r="P148" s="11"/>
      <c r="Q148" s="11"/>
      <c r="R148" s="11"/>
      <c r="S148" s="11"/>
      <c r="T148" s="11"/>
      <c r="U148" s="11"/>
      <c r="V148" s="11"/>
      <c r="W148" s="11"/>
      <c r="X148" s="11"/>
      <c r="Y148" s="11"/>
      <c r="Z148" s="11"/>
      <c r="AA148" s="400"/>
      <c r="HH148" s="11"/>
      <c r="HI148" s="11"/>
      <c r="HJ148" s="11"/>
      <c r="HK148" s="11"/>
      <c r="HL148" s="11"/>
      <c r="HM148" s="11"/>
      <c r="HN148" s="11"/>
      <c r="HO148" s="11"/>
      <c r="HP148" s="11"/>
      <c r="HQ148" s="11"/>
      <c r="HR148" s="11"/>
      <c r="HS148" s="11"/>
      <c r="HT148" s="11"/>
      <c r="HU148" s="11"/>
      <c r="HV148" s="11"/>
      <c r="HW148" s="11"/>
      <c r="HX148" s="11"/>
      <c r="HY148" s="11"/>
      <c r="HZ148" s="11"/>
      <c r="IA148" s="11"/>
      <c r="IB148" s="11"/>
      <c r="IC148" s="11"/>
      <c r="ID148" s="11"/>
      <c r="IE148" s="11"/>
      <c r="IF148" s="11"/>
      <c r="IG148" s="11"/>
      <c r="IH148" s="11"/>
      <c r="II148" s="11"/>
      <c r="IJ148" s="11"/>
      <c r="IK148" s="11"/>
      <c r="IL148" s="11"/>
      <c r="IM148" s="11"/>
      <c r="IN148" s="11"/>
      <c r="IO148" s="11"/>
      <c r="IP148" s="11"/>
      <c r="IQ148" s="11"/>
      <c r="IR148" s="11"/>
      <c r="IS148" s="11"/>
      <c r="IT148" s="11"/>
      <c r="IU148" s="11"/>
      <c r="IV148" s="11"/>
      <c r="IW148" s="11"/>
      <c r="IX148" s="11"/>
      <c r="IY148" s="11"/>
      <c r="IZ148" s="11"/>
      <c r="JA148" s="11"/>
      <c r="JB148" s="11"/>
      <c r="JC148" s="11"/>
      <c r="JD148" s="11"/>
      <c r="JE148" s="11"/>
      <c r="JF148" s="11"/>
      <c r="JG148" s="11"/>
      <c r="JH148" s="11"/>
      <c r="JI148" s="11"/>
      <c r="JJ148" s="11"/>
      <c r="JK148" s="11"/>
      <c r="JL148" s="11"/>
      <c r="JM148" s="11"/>
      <c r="JN148" s="11"/>
      <c r="JO148" s="11"/>
      <c r="JP148" s="11"/>
      <c r="JQ148" s="11"/>
      <c r="JR148" s="11"/>
    </row>
    <row r="149" spans="1:278" x14ac:dyDescent="0.2">
      <c r="A149" s="11"/>
      <c r="B149" s="11"/>
      <c r="C149" s="11"/>
      <c r="D149" s="11"/>
      <c r="E149" s="11"/>
      <c r="F149" s="11"/>
      <c r="G149" s="11"/>
      <c r="H149" s="11"/>
      <c r="I149" s="11"/>
      <c r="J149" s="11"/>
      <c r="K149" s="11"/>
      <c r="L149" s="11"/>
      <c r="M149" s="11"/>
      <c r="N149" s="15"/>
      <c r="O149" s="11"/>
      <c r="P149" s="11"/>
      <c r="Q149" s="11"/>
      <c r="R149" s="11"/>
      <c r="S149" s="11"/>
      <c r="T149" s="11"/>
      <c r="U149" s="11"/>
      <c r="V149" s="11"/>
      <c r="W149" s="11"/>
      <c r="X149" s="11"/>
      <c r="Y149" s="11"/>
      <c r="Z149" s="11"/>
      <c r="AA149" s="400"/>
      <c r="HH149" s="11"/>
      <c r="HI149" s="11"/>
      <c r="HJ149" s="11"/>
      <c r="HK149" s="11"/>
      <c r="HL149" s="11"/>
      <c r="HM149" s="11"/>
      <c r="HN149" s="11"/>
      <c r="HO149" s="11"/>
      <c r="HP149" s="11"/>
      <c r="HQ149" s="11"/>
      <c r="HR149" s="11"/>
      <c r="HS149" s="11"/>
      <c r="HT149" s="11"/>
      <c r="HU149" s="11"/>
      <c r="HV149" s="11"/>
      <c r="HW149" s="11"/>
      <c r="HX149" s="11"/>
      <c r="HY149" s="11"/>
      <c r="HZ149" s="11"/>
      <c r="IA149" s="11"/>
      <c r="IB149" s="11"/>
      <c r="IC149" s="11"/>
      <c r="ID149" s="11"/>
      <c r="IE149" s="11"/>
      <c r="IF149" s="11"/>
      <c r="IG149" s="11"/>
      <c r="IH149" s="11"/>
      <c r="II149" s="11"/>
      <c r="IJ149" s="11"/>
      <c r="IK149" s="11"/>
      <c r="IL149" s="11"/>
      <c r="IM149" s="11"/>
      <c r="IN149" s="11"/>
      <c r="IO149" s="11"/>
      <c r="IP149" s="11"/>
      <c r="IQ149" s="11"/>
      <c r="IR149" s="11"/>
      <c r="IS149" s="11"/>
      <c r="IT149" s="11"/>
      <c r="IU149" s="11"/>
      <c r="IV149" s="11"/>
      <c r="IW149" s="11"/>
      <c r="IX149" s="11"/>
      <c r="IY149" s="11"/>
      <c r="IZ149" s="11"/>
      <c r="JA149" s="11"/>
      <c r="JB149" s="11"/>
      <c r="JC149" s="11"/>
      <c r="JD149" s="11"/>
      <c r="JE149" s="11"/>
      <c r="JF149" s="11"/>
      <c r="JG149" s="11"/>
      <c r="JH149" s="11"/>
      <c r="JI149" s="11"/>
      <c r="JJ149" s="11"/>
      <c r="JK149" s="11"/>
      <c r="JL149" s="11"/>
      <c r="JM149" s="11"/>
      <c r="JN149" s="11"/>
      <c r="JO149" s="11"/>
      <c r="JP149" s="11"/>
      <c r="JQ149" s="11"/>
      <c r="JR149" s="11"/>
    </row>
    <row r="150" spans="1:278" x14ac:dyDescent="0.2">
      <c r="A150" s="11"/>
      <c r="B150" s="11"/>
      <c r="C150" s="11"/>
      <c r="D150" s="11"/>
      <c r="E150" s="11"/>
      <c r="F150" s="11"/>
      <c r="G150" s="11"/>
      <c r="H150" s="11"/>
      <c r="I150" s="11"/>
      <c r="J150" s="11"/>
      <c r="K150" s="11"/>
      <c r="L150" s="11"/>
      <c r="M150" s="11"/>
      <c r="N150" s="15"/>
      <c r="O150" s="11"/>
      <c r="P150" s="11"/>
      <c r="Q150" s="11"/>
      <c r="R150" s="11"/>
      <c r="S150" s="11"/>
      <c r="T150" s="11"/>
      <c r="U150" s="11"/>
      <c r="V150" s="11"/>
      <c r="W150" s="11"/>
      <c r="X150" s="11"/>
      <c r="Y150" s="11"/>
      <c r="Z150" s="11"/>
      <c r="AA150" s="400"/>
      <c r="HH150" s="11"/>
      <c r="HI150" s="11"/>
      <c r="HJ150" s="11"/>
      <c r="HK150" s="11"/>
      <c r="HL150" s="11"/>
      <c r="HM150" s="11"/>
      <c r="HN150" s="11"/>
      <c r="HO150" s="11"/>
      <c r="HP150" s="11"/>
      <c r="HQ150" s="11"/>
      <c r="HR150" s="11"/>
      <c r="HS150" s="11"/>
      <c r="HT150" s="11"/>
      <c r="HU150" s="11"/>
      <c r="HV150" s="11"/>
      <c r="HW150" s="11"/>
      <c r="HX150" s="11"/>
      <c r="HY150" s="11"/>
      <c r="HZ150" s="11"/>
      <c r="IA150" s="11"/>
      <c r="IB150" s="11"/>
      <c r="IC150" s="11"/>
      <c r="ID150" s="11"/>
      <c r="IE150" s="11"/>
      <c r="IF150" s="11"/>
      <c r="IG150" s="11"/>
      <c r="IH150" s="11"/>
      <c r="II150" s="11"/>
      <c r="IJ150" s="11"/>
      <c r="IK150" s="11"/>
      <c r="IL150" s="11"/>
      <c r="IM150" s="11"/>
      <c r="IN150" s="11"/>
      <c r="IO150" s="11"/>
      <c r="IP150" s="11"/>
      <c r="IQ150" s="11"/>
      <c r="IR150" s="11"/>
      <c r="IS150" s="11"/>
      <c r="IT150" s="11"/>
      <c r="IU150" s="11"/>
      <c r="IV150" s="11"/>
      <c r="IW150" s="11"/>
      <c r="IX150" s="11"/>
      <c r="IY150" s="11"/>
      <c r="IZ150" s="11"/>
      <c r="JA150" s="11"/>
      <c r="JB150" s="11"/>
      <c r="JC150" s="11"/>
      <c r="JD150" s="11"/>
      <c r="JE150" s="11"/>
      <c r="JF150" s="11"/>
      <c r="JG150" s="11"/>
      <c r="JH150" s="11"/>
      <c r="JI150" s="11"/>
      <c r="JJ150" s="11"/>
      <c r="JK150" s="11"/>
      <c r="JL150" s="11"/>
      <c r="JM150" s="11"/>
      <c r="JN150" s="11"/>
      <c r="JO150" s="11"/>
      <c r="JP150" s="11"/>
      <c r="JQ150" s="11"/>
      <c r="JR150" s="11"/>
    </row>
    <row r="151" spans="1:278" x14ac:dyDescent="0.2">
      <c r="A151" s="11"/>
      <c r="B151" s="11"/>
      <c r="C151" s="11"/>
      <c r="D151" s="11"/>
      <c r="E151" s="11"/>
      <c r="F151" s="11"/>
      <c r="G151" s="11"/>
      <c r="H151" s="11"/>
      <c r="I151" s="11"/>
      <c r="J151" s="11"/>
      <c r="K151" s="11"/>
      <c r="L151" s="11"/>
      <c r="M151" s="11"/>
      <c r="N151" s="15"/>
      <c r="O151" s="11"/>
      <c r="P151" s="11"/>
      <c r="Q151" s="11"/>
      <c r="R151" s="11"/>
      <c r="S151" s="11"/>
      <c r="T151" s="11"/>
      <c r="U151" s="11"/>
      <c r="V151" s="11"/>
      <c r="W151" s="11"/>
      <c r="X151" s="11"/>
      <c r="Y151" s="11"/>
      <c r="Z151" s="11"/>
      <c r="AA151" s="400"/>
      <c r="HH151" s="11"/>
      <c r="HI151" s="11"/>
      <c r="HJ151" s="11"/>
      <c r="HK151" s="11"/>
      <c r="HL151" s="11"/>
      <c r="HM151" s="11"/>
      <c r="HN151" s="11"/>
      <c r="HO151" s="11"/>
      <c r="HP151" s="11"/>
      <c r="HQ151" s="11"/>
      <c r="HR151" s="11"/>
      <c r="HS151" s="11"/>
      <c r="HT151" s="11"/>
      <c r="HU151" s="11"/>
      <c r="HV151" s="11"/>
      <c r="HW151" s="11"/>
      <c r="HX151" s="11"/>
      <c r="HY151" s="11"/>
      <c r="HZ151" s="11"/>
      <c r="IA151" s="11"/>
      <c r="IB151" s="11"/>
      <c r="IC151" s="11"/>
      <c r="ID151" s="11"/>
      <c r="IE151" s="11"/>
      <c r="IF151" s="11"/>
      <c r="IG151" s="11"/>
      <c r="IH151" s="11"/>
      <c r="II151" s="11"/>
      <c r="IJ151" s="11"/>
      <c r="IK151" s="11"/>
      <c r="IL151" s="11"/>
      <c r="IM151" s="11"/>
      <c r="IN151" s="11"/>
      <c r="IO151" s="11"/>
      <c r="IP151" s="11"/>
      <c r="IQ151" s="11"/>
      <c r="IR151" s="11"/>
      <c r="IS151" s="11"/>
      <c r="IT151" s="11"/>
      <c r="IU151" s="11"/>
      <c r="IV151" s="11"/>
      <c r="IW151" s="11"/>
      <c r="IX151" s="11"/>
      <c r="IY151" s="11"/>
      <c r="IZ151" s="11"/>
      <c r="JA151" s="11"/>
      <c r="JB151" s="11"/>
      <c r="JC151" s="11"/>
      <c r="JD151" s="11"/>
      <c r="JE151" s="11"/>
      <c r="JF151" s="11"/>
      <c r="JG151" s="11"/>
      <c r="JH151" s="11"/>
      <c r="JI151" s="11"/>
      <c r="JJ151" s="11"/>
      <c r="JK151" s="11"/>
      <c r="JL151" s="11"/>
      <c r="JM151" s="11"/>
      <c r="JN151" s="11"/>
      <c r="JO151" s="11"/>
      <c r="JP151" s="11"/>
      <c r="JQ151" s="11"/>
      <c r="JR151" s="11"/>
    </row>
    <row r="152" spans="1:278" x14ac:dyDescent="0.2">
      <c r="A152" s="11"/>
      <c r="B152" s="11"/>
      <c r="C152" s="11"/>
      <c r="D152" s="11"/>
      <c r="E152" s="11"/>
      <c r="F152" s="11"/>
      <c r="G152" s="11"/>
      <c r="H152" s="11"/>
      <c r="I152" s="11"/>
      <c r="J152" s="11"/>
      <c r="K152" s="11"/>
      <c r="L152" s="11"/>
      <c r="M152" s="11"/>
      <c r="N152" s="15"/>
      <c r="O152" s="11"/>
      <c r="P152" s="11"/>
      <c r="Q152" s="11"/>
      <c r="R152" s="11"/>
      <c r="S152" s="11"/>
      <c r="T152" s="11"/>
      <c r="U152" s="11"/>
      <c r="V152" s="11"/>
      <c r="W152" s="11"/>
      <c r="X152" s="11"/>
      <c r="Y152" s="11"/>
      <c r="Z152" s="11"/>
      <c r="AA152" s="400"/>
      <c r="HH152" s="11"/>
      <c r="HI152" s="11"/>
      <c r="HJ152" s="11"/>
      <c r="HK152" s="11"/>
      <c r="HL152" s="11"/>
      <c r="HM152" s="11"/>
      <c r="HN152" s="11"/>
      <c r="HO152" s="11"/>
      <c r="HP152" s="11"/>
      <c r="HQ152" s="11"/>
      <c r="HR152" s="11"/>
      <c r="HS152" s="11"/>
      <c r="HT152" s="11"/>
      <c r="HU152" s="11"/>
      <c r="HV152" s="11"/>
      <c r="HW152" s="11"/>
      <c r="HX152" s="11"/>
      <c r="HY152" s="11"/>
      <c r="HZ152" s="11"/>
      <c r="IA152" s="11"/>
      <c r="IB152" s="11"/>
      <c r="IC152" s="11"/>
      <c r="ID152" s="11"/>
      <c r="IE152" s="11"/>
      <c r="IF152" s="11"/>
      <c r="IG152" s="11"/>
      <c r="IH152" s="11"/>
      <c r="II152" s="11"/>
      <c r="IJ152" s="11"/>
      <c r="IK152" s="11"/>
      <c r="IL152" s="11"/>
      <c r="IM152" s="11"/>
      <c r="IN152" s="11"/>
      <c r="IO152" s="11"/>
      <c r="IP152" s="11"/>
      <c r="IQ152" s="11"/>
      <c r="IR152" s="11"/>
      <c r="IS152" s="11"/>
      <c r="IT152" s="11"/>
      <c r="IU152" s="11"/>
      <c r="IV152" s="11"/>
      <c r="IW152" s="11"/>
      <c r="IX152" s="11"/>
      <c r="IY152" s="11"/>
      <c r="IZ152" s="11"/>
      <c r="JA152" s="11"/>
      <c r="JB152" s="11"/>
      <c r="JC152" s="11"/>
      <c r="JD152" s="11"/>
      <c r="JE152" s="11"/>
      <c r="JF152" s="11"/>
      <c r="JG152" s="11"/>
      <c r="JH152" s="11"/>
      <c r="JI152" s="11"/>
      <c r="JJ152" s="11"/>
      <c r="JK152" s="11"/>
      <c r="JL152" s="11"/>
      <c r="JM152" s="11"/>
      <c r="JN152" s="11"/>
      <c r="JO152" s="11"/>
      <c r="JP152" s="11"/>
      <c r="JQ152" s="11"/>
      <c r="JR152" s="11"/>
    </row>
    <row r="153" spans="1:278" x14ac:dyDescent="0.2">
      <c r="A153" s="11"/>
      <c r="B153" s="11"/>
      <c r="C153" s="11"/>
      <c r="D153" s="11"/>
      <c r="E153" s="11"/>
      <c r="F153" s="11"/>
      <c r="G153" s="11"/>
      <c r="H153" s="11"/>
      <c r="I153" s="11"/>
      <c r="J153" s="11"/>
      <c r="K153" s="11"/>
      <c r="L153" s="11"/>
      <c r="M153" s="11"/>
      <c r="N153" s="15"/>
      <c r="O153" s="11"/>
      <c r="P153" s="11"/>
      <c r="Q153" s="11"/>
      <c r="R153" s="11"/>
      <c r="S153" s="11"/>
      <c r="T153" s="11"/>
      <c r="U153" s="11"/>
      <c r="V153" s="11"/>
      <c r="W153" s="11"/>
      <c r="X153" s="11"/>
      <c r="Y153" s="11"/>
      <c r="Z153" s="11"/>
      <c r="AA153" s="400"/>
      <c r="HH153" s="11"/>
      <c r="HI153" s="11"/>
      <c r="HJ153" s="11"/>
      <c r="HK153" s="11"/>
      <c r="HL153" s="11"/>
      <c r="HM153" s="11"/>
      <c r="HN153" s="11"/>
      <c r="HO153" s="11"/>
      <c r="HP153" s="11"/>
      <c r="HQ153" s="11"/>
      <c r="HR153" s="11"/>
      <c r="HS153" s="11"/>
      <c r="HT153" s="11"/>
      <c r="HU153" s="11"/>
      <c r="HV153" s="11"/>
      <c r="HW153" s="11"/>
      <c r="HX153" s="11"/>
      <c r="HY153" s="11"/>
      <c r="HZ153" s="11"/>
      <c r="IA153" s="11"/>
      <c r="IB153" s="11"/>
      <c r="IC153" s="11"/>
      <c r="ID153" s="11"/>
      <c r="IE153" s="11"/>
      <c r="IF153" s="11"/>
      <c r="IG153" s="11"/>
      <c r="IH153" s="11"/>
      <c r="II153" s="11"/>
      <c r="IJ153" s="11"/>
      <c r="IK153" s="11"/>
      <c r="IL153" s="11"/>
      <c r="IM153" s="11"/>
      <c r="IN153" s="11"/>
      <c r="IO153" s="11"/>
      <c r="IP153" s="11"/>
      <c r="IQ153" s="11"/>
      <c r="IR153" s="11"/>
      <c r="IS153" s="11"/>
      <c r="IT153" s="11"/>
      <c r="IU153" s="11"/>
      <c r="IV153" s="11"/>
      <c r="IW153" s="11"/>
      <c r="IX153" s="11"/>
      <c r="IY153" s="11"/>
      <c r="IZ153" s="11"/>
      <c r="JA153" s="11"/>
      <c r="JB153" s="11"/>
      <c r="JC153" s="11"/>
      <c r="JD153" s="11"/>
      <c r="JE153" s="11"/>
      <c r="JF153" s="11"/>
      <c r="JG153" s="11"/>
      <c r="JH153" s="11"/>
      <c r="JI153" s="11"/>
      <c r="JJ153" s="11"/>
      <c r="JK153" s="11"/>
      <c r="JL153" s="11"/>
      <c r="JM153" s="11"/>
      <c r="JN153" s="11"/>
      <c r="JO153" s="11"/>
      <c r="JP153" s="11"/>
      <c r="JQ153" s="11"/>
      <c r="JR153" s="11"/>
    </row>
    <row r="154" spans="1:278" x14ac:dyDescent="0.2">
      <c r="A154" s="11"/>
      <c r="B154" s="11"/>
      <c r="C154" s="11"/>
      <c r="D154" s="11"/>
      <c r="E154" s="11"/>
      <c r="F154" s="11"/>
      <c r="G154" s="11"/>
      <c r="H154" s="11"/>
      <c r="I154" s="11"/>
      <c r="J154" s="11"/>
      <c r="K154" s="11"/>
      <c r="L154" s="11"/>
      <c r="M154" s="11"/>
      <c r="N154" s="15"/>
      <c r="O154" s="11"/>
      <c r="P154" s="11"/>
      <c r="Q154" s="11"/>
      <c r="R154" s="11"/>
      <c r="S154" s="11"/>
      <c r="T154" s="11"/>
      <c r="U154" s="11"/>
      <c r="V154" s="11"/>
      <c r="W154" s="11"/>
      <c r="X154" s="11"/>
      <c r="Y154" s="11"/>
      <c r="Z154" s="11"/>
      <c r="AA154" s="400"/>
      <c r="HH154" s="11"/>
      <c r="HI154" s="11"/>
      <c r="HJ154" s="11"/>
      <c r="HK154" s="11"/>
      <c r="HL154" s="11"/>
      <c r="HM154" s="11"/>
      <c r="HN154" s="11"/>
      <c r="HO154" s="11"/>
      <c r="HP154" s="11"/>
      <c r="HQ154" s="11"/>
      <c r="HR154" s="11"/>
      <c r="HS154" s="11"/>
      <c r="HT154" s="11"/>
      <c r="HU154" s="11"/>
      <c r="HV154" s="11"/>
      <c r="HW154" s="11"/>
      <c r="HX154" s="11"/>
      <c r="HY154" s="11"/>
      <c r="HZ154" s="11"/>
      <c r="IA154" s="11"/>
      <c r="IB154" s="11"/>
      <c r="IC154" s="11"/>
      <c r="ID154" s="11"/>
      <c r="IE154" s="11"/>
      <c r="IF154" s="11"/>
      <c r="IG154" s="11"/>
      <c r="IH154" s="11"/>
      <c r="II154" s="11"/>
      <c r="IJ154" s="11"/>
      <c r="IK154" s="11"/>
      <c r="IL154" s="11"/>
      <c r="IM154" s="11"/>
      <c r="IN154" s="11"/>
      <c r="IO154" s="11"/>
      <c r="IP154" s="11"/>
      <c r="IQ154" s="11"/>
      <c r="IR154" s="11"/>
      <c r="IS154" s="11"/>
      <c r="IT154" s="11"/>
      <c r="IU154" s="11"/>
      <c r="IV154" s="11"/>
      <c r="IW154" s="11"/>
      <c r="IX154" s="11"/>
      <c r="IY154" s="11"/>
      <c r="IZ154" s="11"/>
      <c r="JA154" s="11"/>
      <c r="JB154" s="11"/>
      <c r="JC154" s="11"/>
      <c r="JD154" s="11"/>
      <c r="JE154" s="11"/>
      <c r="JF154" s="11"/>
      <c r="JG154" s="11"/>
      <c r="JH154" s="11"/>
      <c r="JI154" s="11"/>
      <c r="JJ154" s="11"/>
      <c r="JK154" s="11"/>
      <c r="JL154" s="11"/>
      <c r="JM154" s="11"/>
      <c r="JN154" s="11"/>
      <c r="JO154" s="11"/>
      <c r="JP154" s="11"/>
      <c r="JQ154" s="11"/>
      <c r="JR154" s="11"/>
    </row>
    <row r="155" spans="1:278" x14ac:dyDescent="0.2">
      <c r="A155" s="11"/>
      <c r="B155" s="11"/>
      <c r="C155" s="11"/>
      <c r="D155" s="11"/>
      <c r="E155" s="11"/>
      <c r="F155" s="11"/>
      <c r="G155" s="11"/>
      <c r="H155" s="11"/>
      <c r="I155" s="11"/>
      <c r="J155" s="11"/>
      <c r="K155" s="11"/>
      <c r="L155" s="11"/>
      <c r="M155" s="11"/>
      <c r="N155" s="15"/>
      <c r="O155" s="11"/>
      <c r="P155" s="11"/>
      <c r="Q155" s="11"/>
      <c r="R155" s="11"/>
      <c r="S155" s="11"/>
      <c r="T155" s="11"/>
      <c r="U155" s="11"/>
      <c r="V155" s="11"/>
      <c r="W155" s="11"/>
      <c r="X155" s="11"/>
      <c r="Y155" s="11"/>
      <c r="Z155" s="11"/>
      <c r="AA155" s="400"/>
      <c r="HH155" s="11"/>
      <c r="HI155" s="11"/>
      <c r="HJ155" s="11"/>
      <c r="HK155" s="11"/>
      <c r="HL155" s="11"/>
      <c r="HM155" s="11"/>
      <c r="HN155" s="11"/>
      <c r="HO155" s="11"/>
      <c r="HP155" s="11"/>
      <c r="HQ155" s="11"/>
      <c r="HR155" s="11"/>
      <c r="HS155" s="11"/>
      <c r="HT155" s="11"/>
      <c r="HU155" s="11"/>
      <c r="HV155" s="11"/>
      <c r="HW155" s="11"/>
      <c r="HX155" s="11"/>
      <c r="HY155" s="11"/>
      <c r="HZ155" s="11"/>
      <c r="IA155" s="11"/>
      <c r="IB155" s="11"/>
      <c r="IC155" s="11"/>
      <c r="ID155" s="11"/>
      <c r="IE155" s="11"/>
      <c r="IF155" s="11"/>
      <c r="IG155" s="11"/>
      <c r="IH155" s="11"/>
      <c r="II155" s="11"/>
      <c r="IJ155" s="11"/>
      <c r="IK155" s="11"/>
      <c r="IL155" s="11"/>
      <c r="IM155" s="11"/>
      <c r="IN155" s="11"/>
      <c r="IO155" s="11"/>
      <c r="IP155" s="11"/>
      <c r="IQ155" s="11"/>
      <c r="IR155" s="11"/>
      <c r="IS155" s="11"/>
      <c r="IT155" s="11"/>
      <c r="IU155" s="11"/>
      <c r="IV155" s="11"/>
      <c r="IW155" s="11"/>
      <c r="IX155" s="11"/>
      <c r="IY155" s="11"/>
      <c r="IZ155" s="11"/>
      <c r="JA155" s="11"/>
      <c r="JB155" s="11"/>
      <c r="JC155" s="11"/>
      <c r="JD155" s="11"/>
      <c r="JE155" s="11"/>
      <c r="JF155" s="11"/>
      <c r="JG155" s="11"/>
      <c r="JH155" s="11"/>
      <c r="JI155" s="11"/>
      <c r="JJ155" s="11"/>
      <c r="JK155" s="11"/>
      <c r="JL155" s="11"/>
      <c r="JM155" s="11"/>
      <c r="JN155" s="11"/>
      <c r="JO155" s="11"/>
      <c r="JP155" s="11"/>
      <c r="JQ155" s="11"/>
      <c r="JR155" s="11"/>
    </row>
    <row r="156" spans="1:278" x14ac:dyDescent="0.2">
      <c r="A156" s="11"/>
      <c r="B156" s="11"/>
      <c r="C156" s="11"/>
      <c r="D156" s="11"/>
      <c r="E156" s="11"/>
      <c r="F156" s="11"/>
      <c r="G156" s="11"/>
      <c r="H156" s="11"/>
      <c r="I156" s="11"/>
      <c r="J156" s="11"/>
      <c r="K156" s="11"/>
      <c r="L156" s="11"/>
      <c r="M156" s="11"/>
      <c r="N156" s="15"/>
      <c r="O156" s="11"/>
      <c r="P156" s="11"/>
      <c r="Q156" s="11"/>
      <c r="R156" s="11"/>
      <c r="S156" s="11"/>
      <c r="T156" s="11"/>
      <c r="U156" s="11"/>
      <c r="V156" s="11"/>
      <c r="W156" s="11"/>
      <c r="X156" s="11"/>
      <c r="Y156" s="11"/>
      <c r="Z156" s="11"/>
      <c r="AA156" s="400"/>
      <c r="HH156" s="11"/>
      <c r="HI156" s="11"/>
      <c r="HJ156" s="11"/>
      <c r="HK156" s="11"/>
      <c r="HL156" s="11"/>
      <c r="HM156" s="11"/>
      <c r="HN156" s="11"/>
      <c r="HO156" s="11"/>
      <c r="HP156" s="11"/>
      <c r="HQ156" s="11"/>
      <c r="HR156" s="11"/>
      <c r="HS156" s="11"/>
      <c r="HT156" s="11"/>
      <c r="HU156" s="11"/>
      <c r="HV156" s="11"/>
      <c r="HW156" s="11"/>
      <c r="HX156" s="11"/>
      <c r="HY156" s="11"/>
      <c r="HZ156" s="11"/>
      <c r="IA156" s="11"/>
      <c r="IB156" s="11"/>
      <c r="IC156" s="11"/>
      <c r="ID156" s="11"/>
      <c r="IE156" s="11"/>
      <c r="IF156" s="11"/>
      <c r="IG156" s="11"/>
      <c r="IH156" s="11"/>
      <c r="II156" s="11"/>
      <c r="IJ156" s="11"/>
      <c r="IK156" s="11"/>
      <c r="IL156" s="11"/>
      <c r="IM156" s="11"/>
      <c r="IN156" s="11"/>
      <c r="IO156" s="11"/>
      <c r="IP156" s="11"/>
      <c r="IQ156" s="11"/>
      <c r="IR156" s="11"/>
      <c r="IS156" s="11"/>
      <c r="IT156" s="11"/>
      <c r="IU156" s="11"/>
      <c r="IV156" s="11"/>
      <c r="IW156" s="11"/>
      <c r="IX156" s="11"/>
      <c r="IY156" s="11"/>
      <c r="IZ156" s="11"/>
      <c r="JA156" s="11"/>
      <c r="JB156" s="11"/>
      <c r="JC156" s="11"/>
      <c r="JD156" s="11"/>
      <c r="JE156" s="11"/>
      <c r="JF156" s="11"/>
      <c r="JG156" s="11"/>
      <c r="JH156" s="11"/>
      <c r="JI156" s="11"/>
      <c r="JJ156" s="11"/>
      <c r="JK156" s="11"/>
      <c r="JL156" s="11"/>
      <c r="JM156" s="11"/>
      <c r="JN156" s="11"/>
      <c r="JO156" s="11"/>
      <c r="JP156" s="11"/>
      <c r="JQ156" s="11"/>
      <c r="JR156" s="11"/>
    </row>
    <row r="157" spans="1:278" x14ac:dyDescent="0.2">
      <c r="A157" s="11"/>
      <c r="B157" s="11"/>
      <c r="C157" s="11"/>
      <c r="D157" s="11"/>
      <c r="E157" s="11"/>
      <c r="F157" s="11"/>
      <c r="G157" s="11"/>
      <c r="H157" s="11"/>
      <c r="I157" s="11"/>
      <c r="J157" s="11"/>
      <c r="K157" s="11"/>
      <c r="L157" s="11"/>
      <c r="M157" s="11"/>
      <c r="N157" s="15"/>
      <c r="O157" s="11"/>
      <c r="P157" s="11"/>
      <c r="Q157" s="11"/>
      <c r="R157" s="11"/>
      <c r="S157" s="11"/>
      <c r="T157" s="11"/>
      <c r="U157" s="11"/>
      <c r="V157" s="11"/>
      <c r="W157" s="11"/>
      <c r="X157" s="11"/>
      <c r="Y157" s="11"/>
      <c r="Z157" s="11"/>
      <c r="AA157" s="400"/>
      <c r="HH157" s="11"/>
      <c r="HI157" s="11"/>
      <c r="HJ157" s="11"/>
      <c r="HK157" s="11"/>
      <c r="HL157" s="11"/>
      <c r="HM157" s="11"/>
      <c r="HN157" s="11"/>
      <c r="HO157" s="11"/>
      <c r="HP157" s="11"/>
      <c r="HQ157" s="11"/>
      <c r="HR157" s="11"/>
      <c r="HS157" s="11"/>
      <c r="HT157" s="11"/>
      <c r="HU157" s="11"/>
      <c r="HV157" s="11"/>
      <c r="HW157" s="11"/>
      <c r="HX157" s="11"/>
      <c r="HY157" s="11"/>
      <c r="HZ157" s="11"/>
      <c r="IA157" s="11"/>
      <c r="IB157" s="11"/>
      <c r="IC157" s="11"/>
      <c r="ID157" s="11"/>
      <c r="IE157" s="11"/>
      <c r="IF157" s="11"/>
      <c r="IG157" s="11"/>
      <c r="IH157" s="11"/>
      <c r="II157" s="11"/>
      <c r="IJ157" s="11"/>
      <c r="IK157" s="11"/>
      <c r="IL157" s="11"/>
      <c r="IM157" s="11"/>
      <c r="IN157" s="11"/>
      <c r="IO157" s="11"/>
      <c r="IP157" s="11"/>
      <c r="IQ157" s="11"/>
      <c r="IR157" s="11"/>
      <c r="IS157" s="11"/>
      <c r="IT157" s="11"/>
      <c r="IU157" s="11"/>
      <c r="IV157" s="11"/>
      <c r="IW157" s="11"/>
      <c r="IX157" s="11"/>
      <c r="IY157" s="11"/>
      <c r="IZ157" s="11"/>
      <c r="JA157" s="11"/>
      <c r="JB157" s="11"/>
      <c r="JC157" s="11"/>
      <c r="JD157" s="11"/>
      <c r="JE157" s="11"/>
      <c r="JF157" s="11"/>
      <c r="JG157" s="11"/>
      <c r="JH157" s="11"/>
      <c r="JI157" s="11"/>
      <c r="JJ157" s="11"/>
      <c r="JK157" s="11"/>
      <c r="JL157" s="11"/>
      <c r="JM157" s="11"/>
      <c r="JN157" s="11"/>
      <c r="JO157" s="11"/>
      <c r="JP157" s="11"/>
      <c r="JQ157" s="11"/>
      <c r="JR157" s="11"/>
    </row>
    <row r="158" spans="1:278" x14ac:dyDescent="0.2">
      <c r="A158" s="11"/>
      <c r="B158" s="11"/>
      <c r="C158" s="11"/>
      <c r="D158" s="11"/>
      <c r="E158" s="11"/>
      <c r="F158" s="11"/>
      <c r="G158" s="11"/>
      <c r="H158" s="11"/>
      <c r="I158" s="11"/>
      <c r="J158" s="11"/>
      <c r="K158" s="11"/>
      <c r="L158" s="11"/>
      <c r="M158" s="11"/>
      <c r="N158" s="15"/>
      <c r="O158" s="11"/>
      <c r="P158" s="11"/>
      <c r="Q158" s="11"/>
      <c r="R158" s="11"/>
      <c r="S158" s="11"/>
      <c r="T158" s="11"/>
      <c r="U158" s="11"/>
      <c r="V158" s="11"/>
      <c r="W158" s="11"/>
      <c r="X158" s="11"/>
      <c r="Y158" s="11"/>
      <c r="Z158" s="11"/>
      <c r="AA158" s="400"/>
      <c r="HH158" s="11"/>
      <c r="HI158" s="11"/>
      <c r="HJ158" s="11"/>
      <c r="HK158" s="11"/>
      <c r="HL158" s="11"/>
      <c r="HM158" s="11"/>
      <c r="HN158" s="11"/>
      <c r="HO158" s="11"/>
      <c r="HP158" s="11"/>
      <c r="HQ158" s="11"/>
      <c r="HR158" s="11"/>
      <c r="HS158" s="11"/>
      <c r="HT158" s="11"/>
      <c r="HU158" s="11"/>
      <c r="HV158" s="11"/>
      <c r="HW158" s="11"/>
      <c r="HX158" s="11"/>
      <c r="HY158" s="11"/>
      <c r="HZ158" s="11"/>
      <c r="IA158" s="11"/>
      <c r="IB158" s="11"/>
      <c r="IC158" s="11"/>
      <c r="ID158" s="11"/>
      <c r="IE158" s="11"/>
      <c r="IF158" s="11"/>
      <c r="IG158" s="11"/>
      <c r="IH158" s="11"/>
      <c r="II158" s="11"/>
      <c r="IJ158" s="11"/>
      <c r="IK158" s="11"/>
      <c r="IL158" s="11"/>
      <c r="IM158" s="11"/>
      <c r="IN158" s="11"/>
      <c r="IO158" s="11"/>
      <c r="IP158" s="11"/>
      <c r="IQ158" s="11"/>
      <c r="IR158" s="11"/>
      <c r="IS158" s="11"/>
      <c r="IT158" s="11"/>
      <c r="IU158" s="11"/>
      <c r="IV158" s="11"/>
      <c r="IW158" s="11"/>
      <c r="IX158" s="11"/>
      <c r="IY158" s="11"/>
      <c r="IZ158" s="11"/>
      <c r="JA158" s="11"/>
      <c r="JB158" s="11"/>
      <c r="JC158" s="11"/>
      <c r="JD158" s="11"/>
      <c r="JE158" s="11"/>
      <c r="JF158" s="11"/>
      <c r="JG158" s="11"/>
      <c r="JH158" s="11"/>
      <c r="JI158" s="11"/>
      <c r="JJ158" s="11"/>
      <c r="JK158" s="11"/>
      <c r="JL158" s="11"/>
      <c r="JM158" s="11"/>
      <c r="JN158" s="11"/>
      <c r="JO158" s="11"/>
      <c r="JP158" s="11"/>
      <c r="JQ158" s="11"/>
      <c r="JR158" s="11"/>
    </row>
    <row r="159" spans="1:278" x14ac:dyDescent="0.2">
      <c r="A159" s="11"/>
      <c r="B159" s="11"/>
      <c r="C159" s="11"/>
      <c r="D159" s="11"/>
      <c r="E159" s="11"/>
      <c r="F159" s="11"/>
      <c r="G159" s="11"/>
      <c r="H159" s="11"/>
      <c r="I159" s="11"/>
      <c r="J159" s="11"/>
      <c r="K159" s="11"/>
      <c r="L159" s="11"/>
      <c r="M159" s="11"/>
      <c r="N159" s="15"/>
      <c r="O159" s="11"/>
      <c r="P159" s="11"/>
      <c r="Q159" s="11"/>
      <c r="R159" s="11"/>
      <c r="S159" s="11"/>
      <c r="T159" s="11"/>
      <c r="U159" s="11"/>
      <c r="V159" s="11"/>
      <c r="W159" s="11"/>
      <c r="X159" s="11"/>
      <c r="Y159" s="11"/>
      <c r="Z159" s="11"/>
      <c r="AA159" s="400"/>
      <c r="HH159" s="11"/>
      <c r="HI159" s="11"/>
      <c r="HJ159" s="11"/>
      <c r="HK159" s="11"/>
      <c r="HL159" s="11"/>
      <c r="HM159" s="11"/>
      <c r="HN159" s="11"/>
      <c r="HO159" s="11"/>
      <c r="HP159" s="11"/>
      <c r="HQ159" s="11"/>
      <c r="HR159" s="11"/>
      <c r="HS159" s="11"/>
      <c r="HT159" s="11"/>
      <c r="HU159" s="11"/>
      <c r="HV159" s="11"/>
      <c r="HW159" s="11"/>
      <c r="HX159" s="11"/>
      <c r="HY159" s="11"/>
      <c r="HZ159" s="11"/>
      <c r="IA159" s="11"/>
      <c r="IB159" s="11"/>
      <c r="IC159" s="11"/>
      <c r="ID159" s="11"/>
      <c r="IE159" s="11"/>
      <c r="IF159" s="11"/>
      <c r="IG159" s="11"/>
      <c r="IH159" s="11"/>
      <c r="II159" s="11"/>
      <c r="IJ159" s="11"/>
      <c r="IK159" s="11"/>
      <c r="IL159" s="11"/>
      <c r="IM159" s="11"/>
      <c r="IN159" s="11"/>
      <c r="IO159" s="11"/>
      <c r="IP159" s="11"/>
      <c r="IQ159" s="11"/>
      <c r="IR159" s="11"/>
      <c r="IS159" s="11"/>
      <c r="IT159" s="11"/>
      <c r="IU159" s="11"/>
      <c r="IV159" s="11"/>
      <c r="IW159" s="11"/>
      <c r="IX159" s="11"/>
      <c r="IY159" s="11"/>
      <c r="IZ159" s="11"/>
      <c r="JA159" s="11"/>
      <c r="JB159" s="11"/>
      <c r="JC159" s="11"/>
      <c r="JD159" s="11"/>
      <c r="JE159" s="11"/>
      <c r="JF159" s="11"/>
      <c r="JG159" s="11"/>
      <c r="JH159" s="11"/>
      <c r="JI159" s="11"/>
      <c r="JJ159" s="11"/>
      <c r="JK159" s="11"/>
      <c r="JL159" s="11"/>
      <c r="JM159" s="11"/>
      <c r="JN159" s="11"/>
      <c r="JO159" s="11"/>
      <c r="JP159" s="11"/>
      <c r="JQ159" s="11"/>
      <c r="JR159" s="11"/>
    </row>
    <row r="160" spans="1:278" x14ac:dyDescent="0.2">
      <c r="A160" s="11"/>
      <c r="B160" s="11"/>
      <c r="C160" s="11"/>
      <c r="D160" s="11"/>
      <c r="E160" s="11"/>
      <c r="F160" s="11"/>
      <c r="G160" s="11"/>
      <c r="H160" s="11"/>
      <c r="I160" s="11"/>
      <c r="J160" s="11"/>
      <c r="K160" s="11"/>
      <c r="L160" s="11"/>
      <c r="M160" s="11"/>
      <c r="N160" s="15"/>
      <c r="O160" s="11"/>
      <c r="P160" s="11"/>
      <c r="Q160" s="11"/>
      <c r="R160" s="11"/>
      <c r="S160" s="11"/>
      <c r="T160" s="11"/>
      <c r="U160" s="11"/>
      <c r="V160" s="11"/>
      <c r="W160" s="11"/>
      <c r="X160" s="11"/>
      <c r="Y160" s="11"/>
      <c r="Z160" s="11"/>
      <c r="AA160" s="400"/>
      <c r="HH160" s="11"/>
      <c r="HI160" s="11"/>
      <c r="HJ160" s="11"/>
      <c r="HK160" s="11"/>
      <c r="HL160" s="11"/>
      <c r="HM160" s="11"/>
      <c r="HN160" s="11"/>
      <c r="HO160" s="11"/>
      <c r="HP160" s="11"/>
      <c r="HQ160" s="11"/>
      <c r="HR160" s="11"/>
      <c r="HS160" s="11"/>
      <c r="HT160" s="11"/>
      <c r="HU160" s="11"/>
      <c r="HV160" s="11"/>
      <c r="HW160" s="11"/>
      <c r="HX160" s="11"/>
      <c r="HY160" s="11"/>
      <c r="HZ160" s="11"/>
      <c r="IA160" s="11"/>
      <c r="IB160" s="11"/>
      <c r="IC160" s="11"/>
      <c r="ID160" s="11"/>
      <c r="IE160" s="11"/>
      <c r="IF160" s="11"/>
      <c r="IG160" s="11"/>
      <c r="IH160" s="11"/>
      <c r="II160" s="11"/>
      <c r="IJ160" s="11"/>
      <c r="IK160" s="11"/>
      <c r="IL160" s="11"/>
      <c r="IM160" s="11"/>
      <c r="IN160" s="11"/>
      <c r="IO160" s="11"/>
      <c r="IP160" s="11"/>
      <c r="IQ160" s="11"/>
      <c r="IR160" s="11"/>
      <c r="IS160" s="11"/>
      <c r="IT160" s="11"/>
      <c r="IU160" s="11"/>
      <c r="IV160" s="11"/>
      <c r="IW160" s="11"/>
      <c r="IX160" s="11"/>
      <c r="IY160" s="11"/>
      <c r="IZ160" s="11"/>
      <c r="JA160" s="11"/>
      <c r="JB160" s="11"/>
      <c r="JC160" s="11"/>
      <c r="JD160" s="11"/>
      <c r="JE160" s="11"/>
      <c r="JF160" s="11"/>
      <c r="JG160" s="11"/>
      <c r="JH160" s="11"/>
      <c r="JI160" s="11"/>
      <c r="JJ160" s="11"/>
      <c r="JK160" s="11"/>
      <c r="JL160" s="11"/>
      <c r="JM160" s="11"/>
      <c r="JN160" s="11"/>
      <c r="JO160" s="11"/>
      <c r="JP160" s="11"/>
      <c r="JQ160" s="11"/>
      <c r="JR160" s="11"/>
    </row>
    <row r="161" spans="1:278" x14ac:dyDescent="0.2">
      <c r="A161" s="11"/>
      <c r="B161" s="11"/>
      <c r="C161" s="11"/>
      <c r="D161" s="11"/>
      <c r="E161" s="11"/>
      <c r="F161" s="11"/>
      <c r="G161" s="11"/>
      <c r="H161" s="11"/>
      <c r="I161" s="11"/>
      <c r="J161" s="11"/>
      <c r="K161" s="11"/>
      <c r="L161" s="11"/>
      <c r="M161" s="11"/>
      <c r="N161" s="15"/>
      <c r="O161" s="11"/>
      <c r="P161" s="11"/>
      <c r="Q161" s="11"/>
      <c r="R161" s="11"/>
      <c r="S161" s="11"/>
      <c r="T161" s="11"/>
      <c r="U161" s="11"/>
      <c r="V161" s="11"/>
      <c r="W161" s="11"/>
      <c r="X161" s="11"/>
      <c r="Y161" s="11"/>
      <c r="Z161" s="11"/>
      <c r="AA161" s="400"/>
      <c r="HH161" s="11"/>
      <c r="HI161" s="11"/>
      <c r="HJ161" s="11"/>
      <c r="HK161" s="11"/>
      <c r="HL161" s="11"/>
      <c r="HM161" s="11"/>
      <c r="HN161" s="11"/>
      <c r="HO161" s="11"/>
      <c r="HP161" s="11"/>
      <c r="HQ161" s="11"/>
      <c r="HR161" s="11"/>
      <c r="HS161" s="11"/>
      <c r="HT161" s="11"/>
      <c r="HU161" s="11"/>
      <c r="HV161" s="11"/>
      <c r="HW161" s="11"/>
      <c r="HX161" s="11"/>
      <c r="HY161" s="11"/>
      <c r="HZ161" s="11"/>
      <c r="IA161" s="11"/>
      <c r="IB161" s="11"/>
      <c r="IC161" s="11"/>
      <c r="ID161" s="11"/>
      <c r="IE161" s="11"/>
      <c r="IF161" s="11"/>
      <c r="IG161" s="11"/>
      <c r="IH161" s="11"/>
      <c r="II161" s="11"/>
      <c r="IJ161" s="11"/>
      <c r="IK161" s="11"/>
      <c r="IL161" s="11"/>
      <c r="IM161" s="11"/>
      <c r="IN161" s="11"/>
      <c r="IO161" s="11"/>
      <c r="IP161" s="11"/>
      <c r="IQ161" s="11"/>
      <c r="IR161" s="11"/>
      <c r="IS161" s="11"/>
      <c r="IT161" s="11"/>
      <c r="IU161" s="11"/>
      <c r="IV161" s="11"/>
      <c r="IW161" s="11"/>
      <c r="IX161" s="11"/>
      <c r="IY161" s="11"/>
      <c r="IZ161" s="11"/>
      <c r="JA161" s="11"/>
      <c r="JB161" s="11"/>
      <c r="JC161" s="11"/>
      <c r="JD161" s="11"/>
      <c r="JE161" s="11"/>
      <c r="JF161" s="11"/>
      <c r="JG161" s="11"/>
      <c r="JH161" s="11"/>
      <c r="JI161" s="11"/>
      <c r="JJ161" s="11"/>
      <c r="JK161" s="11"/>
      <c r="JL161" s="11"/>
      <c r="JM161" s="11"/>
      <c r="JN161" s="11"/>
      <c r="JO161" s="11"/>
      <c r="JP161" s="11"/>
      <c r="JQ161" s="11"/>
      <c r="JR161" s="11"/>
    </row>
    <row r="162" spans="1:278" x14ac:dyDescent="0.2">
      <c r="A162" s="11"/>
      <c r="B162" s="11"/>
      <c r="C162" s="11"/>
      <c r="D162" s="11"/>
      <c r="E162" s="11"/>
      <c r="F162" s="11"/>
      <c r="G162" s="11"/>
      <c r="H162" s="11"/>
      <c r="I162" s="11"/>
      <c r="J162" s="11"/>
      <c r="K162" s="11"/>
      <c r="L162" s="11"/>
      <c r="M162" s="11"/>
      <c r="N162" s="15"/>
      <c r="O162" s="11"/>
      <c r="P162" s="11"/>
      <c r="Q162" s="11"/>
      <c r="R162" s="11"/>
      <c r="S162" s="11"/>
      <c r="T162" s="11"/>
      <c r="U162" s="11"/>
      <c r="V162" s="11"/>
      <c r="W162" s="11"/>
      <c r="X162" s="11"/>
      <c r="Y162" s="11"/>
      <c r="Z162" s="11"/>
      <c r="AA162" s="400"/>
      <c r="HH162" s="11"/>
      <c r="HI162" s="11"/>
      <c r="HJ162" s="11"/>
      <c r="HK162" s="11"/>
      <c r="HL162" s="11"/>
      <c r="HM162" s="11"/>
      <c r="HN162" s="11"/>
      <c r="HO162" s="11"/>
      <c r="HP162" s="11"/>
      <c r="HQ162" s="11"/>
      <c r="HR162" s="11"/>
      <c r="HS162" s="11"/>
      <c r="HT162" s="11"/>
      <c r="HU162" s="11"/>
      <c r="HV162" s="11"/>
      <c r="HW162" s="11"/>
      <c r="HX162" s="11"/>
      <c r="HY162" s="11"/>
      <c r="HZ162" s="11"/>
      <c r="IA162" s="11"/>
      <c r="IB162" s="11"/>
      <c r="IC162" s="11"/>
      <c r="ID162" s="11"/>
      <c r="IE162" s="11"/>
      <c r="IF162" s="11"/>
      <c r="IG162" s="11"/>
      <c r="IH162" s="11"/>
      <c r="II162" s="11"/>
      <c r="IJ162" s="11"/>
      <c r="IK162" s="11"/>
      <c r="IL162" s="11"/>
      <c r="IM162" s="11"/>
      <c r="IN162" s="11"/>
      <c r="IO162" s="11"/>
      <c r="IP162" s="11"/>
      <c r="IQ162" s="11"/>
      <c r="IR162" s="11"/>
      <c r="IS162" s="11"/>
      <c r="IT162" s="11"/>
      <c r="IU162" s="11"/>
      <c r="IV162" s="11"/>
      <c r="IW162" s="11"/>
      <c r="IX162" s="11"/>
      <c r="IY162" s="11"/>
      <c r="IZ162" s="11"/>
      <c r="JA162" s="11"/>
      <c r="JB162" s="11"/>
      <c r="JC162" s="11"/>
      <c r="JD162" s="11"/>
      <c r="JE162" s="11"/>
      <c r="JF162" s="11"/>
      <c r="JG162" s="11"/>
      <c r="JH162" s="11"/>
      <c r="JI162" s="11"/>
      <c r="JJ162" s="11"/>
      <c r="JK162" s="11"/>
      <c r="JL162" s="11"/>
      <c r="JM162" s="11"/>
      <c r="JN162" s="11"/>
      <c r="JO162" s="11"/>
      <c r="JP162" s="11"/>
      <c r="JQ162" s="11"/>
      <c r="JR162" s="11"/>
    </row>
    <row r="163" spans="1:278" x14ac:dyDescent="0.2">
      <c r="A163" s="11"/>
      <c r="B163" s="11"/>
      <c r="C163" s="11"/>
      <c r="D163" s="11"/>
      <c r="E163" s="11"/>
      <c r="F163" s="11"/>
      <c r="G163" s="11"/>
      <c r="H163" s="11"/>
      <c r="I163" s="11"/>
      <c r="J163" s="11"/>
      <c r="K163" s="11"/>
      <c r="L163" s="11"/>
      <c r="M163" s="11"/>
      <c r="N163" s="15"/>
      <c r="O163" s="11"/>
      <c r="P163" s="11"/>
      <c r="Q163" s="11"/>
      <c r="R163" s="11"/>
      <c r="S163" s="11"/>
      <c r="T163" s="11"/>
      <c r="U163" s="11"/>
      <c r="V163" s="11"/>
      <c r="W163" s="11"/>
      <c r="X163" s="11"/>
      <c r="Y163" s="11"/>
      <c r="Z163" s="11"/>
      <c r="AA163" s="400"/>
      <c r="HH163" s="11"/>
      <c r="HI163" s="11"/>
      <c r="HJ163" s="11"/>
      <c r="HK163" s="11"/>
      <c r="HL163" s="11"/>
      <c r="HM163" s="11"/>
      <c r="HN163" s="11"/>
      <c r="HO163" s="11"/>
      <c r="HP163" s="11"/>
      <c r="HQ163" s="11"/>
      <c r="HR163" s="11"/>
      <c r="HS163" s="11"/>
      <c r="HT163" s="11"/>
      <c r="HU163" s="11"/>
      <c r="HV163" s="11"/>
      <c r="HW163" s="11"/>
      <c r="HX163" s="11"/>
      <c r="HY163" s="11"/>
      <c r="HZ163" s="11"/>
      <c r="IA163" s="11"/>
      <c r="IB163" s="11"/>
      <c r="IC163" s="11"/>
      <c r="ID163" s="11"/>
      <c r="IE163" s="11"/>
      <c r="IF163" s="11"/>
      <c r="IG163" s="11"/>
      <c r="IH163" s="11"/>
      <c r="II163" s="11"/>
      <c r="IJ163" s="11"/>
      <c r="IK163" s="11"/>
      <c r="IL163" s="11"/>
      <c r="IM163" s="11"/>
      <c r="IN163" s="11"/>
      <c r="IO163" s="11"/>
      <c r="IP163" s="11"/>
      <c r="IQ163" s="11"/>
      <c r="IR163" s="11"/>
      <c r="IS163" s="11"/>
      <c r="IT163" s="11"/>
      <c r="IU163" s="11"/>
      <c r="IV163" s="11"/>
      <c r="IW163" s="11"/>
      <c r="IX163" s="11"/>
      <c r="IY163" s="11"/>
      <c r="IZ163" s="11"/>
      <c r="JA163" s="11"/>
      <c r="JB163" s="11"/>
      <c r="JC163" s="11"/>
      <c r="JD163" s="11"/>
      <c r="JE163" s="11"/>
      <c r="JF163" s="11"/>
      <c r="JG163" s="11"/>
      <c r="JH163" s="11"/>
      <c r="JI163" s="11"/>
      <c r="JJ163" s="11"/>
      <c r="JK163" s="11"/>
      <c r="JL163" s="11"/>
      <c r="JM163" s="11"/>
      <c r="JN163" s="11"/>
      <c r="JO163" s="11"/>
      <c r="JP163" s="11"/>
      <c r="JQ163" s="11"/>
      <c r="JR163" s="11"/>
    </row>
    <row r="164" spans="1:278" x14ac:dyDescent="0.2">
      <c r="A164" s="11"/>
      <c r="B164" s="11"/>
      <c r="C164" s="11"/>
      <c r="D164" s="11"/>
      <c r="E164" s="11"/>
      <c r="F164" s="11"/>
      <c r="G164" s="11"/>
      <c r="H164" s="11"/>
      <c r="I164" s="11"/>
      <c r="J164" s="11"/>
      <c r="K164" s="11"/>
      <c r="L164" s="11"/>
      <c r="M164" s="11"/>
      <c r="N164" s="15"/>
      <c r="O164" s="11"/>
      <c r="P164" s="11"/>
      <c r="Q164" s="11"/>
      <c r="R164" s="11"/>
      <c r="S164" s="11"/>
      <c r="T164" s="11"/>
      <c r="U164" s="11"/>
      <c r="V164" s="11"/>
      <c r="W164" s="11"/>
      <c r="X164" s="11"/>
      <c r="Y164" s="11"/>
      <c r="Z164" s="11"/>
      <c r="AA164" s="400"/>
      <c r="HH164" s="11"/>
      <c r="HI164" s="11"/>
      <c r="HJ164" s="11"/>
      <c r="HK164" s="11"/>
      <c r="HL164" s="11"/>
      <c r="HM164" s="11"/>
      <c r="HN164" s="11"/>
      <c r="HO164" s="11"/>
      <c r="HP164" s="11"/>
      <c r="HQ164" s="11"/>
      <c r="HR164" s="11"/>
      <c r="HS164" s="11"/>
      <c r="HT164" s="11"/>
      <c r="HU164" s="11"/>
      <c r="HV164" s="11"/>
      <c r="HW164" s="11"/>
      <c r="HX164" s="11"/>
      <c r="HY164" s="11"/>
      <c r="HZ164" s="11"/>
      <c r="IA164" s="11"/>
      <c r="IB164" s="11"/>
      <c r="IC164" s="11"/>
      <c r="ID164" s="11"/>
      <c r="IE164" s="11"/>
      <c r="IF164" s="11"/>
      <c r="IG164" s="11"/>
      <c r="IH164" s="11"/>
      <c r="II164" s="11"/>
      <c r="IJ164" s="11"/>
      <c r="IK164" s="11"/>
      <c r="IL164" s="11"/>
      <c r="IM164" s="11"/>
      <c r="IN164" s="11"/>
      <c r="IO164" s="11"/>
      <c r="IP164" s="11"/>
      <c r="IQ164" s="11"/>
      <c r="IR164" s="11"/>
      <c r="IS164" s="11"/>
      <c r="IT164" s="11"/>
      <c r="IU164" s="11"/>
      <c r="IV164" s="11"/>
      <c r="IW164" s="11"/>
      <c r="IX164" s="11"/>
      <c r="IY164" s="11"/>
      <c r="IZ164" s="11"/>
      <c r="JA164" s="11"/>
      <c r="JB164" s="11"/>
      <c r="JC164" s="11"/>
      <c r="JD164" s="11"/>
      <c r="JE164" s="11"/>
      <c r="JF164" s="11"/>
      <c r="JG164" s="11"/>
      <c r="JH164" s="11"/>
      <c r="JI164" s="11"/>
      <c r="JJ164" s="11"/>
      <c r="JK164" s="11"/>
      <c r="JL164" s="11"/>
      <c r="JM164" s="11"/>
      <c r="JN164" s="11"/>
      <c r="JO164" s="11"/>
      <c r="JP164" s="11"/>
      <c r="JQ164" s="11"/>
      <c r="JR164" s="11"/>
    </row>
    <row r="165" spans="1:278" x14ac:dyDescent="0.2">
      <c r="A165" s="11"/>
      <c r="B165" s="11"/>
      <c r="C165" s="11"/>
      <c r="D165" s="11"/>
      <c r="E165" s="11"/>
      <c r="F165" s="11"/>
      <c r="G165" s="11"/>
      <c r="H165" s="11"/>
      <c r="I165" s="11"/>
      <c r="J165" s="11"/>
      <c r="K165" s="11"/>
      <c r="L165" s="11"/>
      <c r="M165" s="11"/>
      <c r="N165" s="15"/>
      <c r="O165" s="11"/>
      <c r="P165" s="11"/>
      <c r="Q165" s="11"/>
      <c r="R165" s="11"/>
      <c r="S165" s="11"/>
      <c r="T165" s="11"/>
      <c r="U165" s="11"/>
      <c r="V165" s="11"/>
      <c r="W165" s="11"/>
      <c r="X165" s="11"/>
      <c r="Y165" s="11"/>
      <c r="Z165" s="11"/>
      <c r="AA165" s="400"/>
      <c r="HH165" s="11"/>
      <c r="HI165" s="11"/>
      <c r="HJ165" s="11"/>
      <c r="HK165" s="11"/>
      <c r="HL165" s="11"/>
      <c r="HM165" s="11"/>
      <c r="HN165" s="11"/>
      <c r="HO165" s="11"/>
      <c r="HP165" s="11"/>
      <c r="HQ165" s="11"/>
      <c r="HR165" s="11"/>
      <c r="HS165" s="11"/>
      <c r="HT165" s="11"/>
      <c r="HU165" s="11"/>
      <c r="HV165" s="11"/>
      <c r="HW165" s="11"/>
      <c r="HX165" s="11"/>
      <c r="HY165" s="11"/>
      <c r="HZ165" s="11"/>
      <c r="IA165" s="11"/>
      <c r="IB165" s="11"/>
      <c r="IC165" s="11"/>
      <c r="ID165" s="11"/>
      <c r="IE165" s="11"/>
      <c r="IF165" s="11"/>
      <c r="IG165" s="11"/>
      <c r="IH165" s="11"/>
      <c r="II165" s="11"/>
      <c r="IJ165" s="11"/>
      <c r="IK165" s="11"/>
      <c r="IL165" s="11"/>
      <c r="IM165" s="11"/>
      <c r="IN165" s="11"/>
      <c r="IO165" s="11"/>
      <c r="IP165" s="11"/>
      <c r="IQ165" s="11"/>
      <c r="IR165" s="11"/>
      <c r="IS165" s="11"/>
      <c r="IT165" s="11"/>
      <c r="IU165" s="11"/>
      <c r="IV165" s="11"/>
      <c r="IW165" s="11"/>
      <c r="IX165" s="11"/>
      <c r="IY165" s="11"/>
      <c r="IZ165" s="11"/>
      <c r="JA165" s="11"/>
      <c r="JB165" s="11"/>
      <c r="JC165" s="11"/>
      <c r="JD165" s="11"/>
      <c r="JE165" s="11"/>
      <c r="JF165" s="11"/>
      <c r="JG165" s="11"/>
      <c r="JH165" s="11"/>
      <c r="JI165" s="11"/>
      <c r="JJ165" s="11"/>
      <c r="JK165" s="11"/>
      <c r="JL165" s="11"/>
      <c r="JM165" s="11"/>
      <c r="JN165" s="11"/>
      <c r="JO165" s="11"/>
      <c r="JP165" s="11"/>
      <c r="JQ165" s="11"/>
      <c r="JR165" s="11"/>
    </row>
    <row r="166" spans="1:278" x14ac:dyDescent="0.2">
      <c r="A166" s="11"/>
      <c r="B166" s="11"/>
      <c r="C166" s="11"/>
      <c r="D166" s="11"/>
      <c r="E166" s="11"/>
      <c r="F166" s="11"/>
      <c r="G166" s="11"/>
      <c r="H166" s="11"/>
      <c r="I166" s="11"/>
      <c r="J166" s="11"/>
      <c r="K166" s="11"/>
      <c r="L166" s="11"/>
      <c r="M166" s="11"/>
      <c r="N166" s="15"/>
      <c r="O166" s="11"/>
      <c r="P166" s="11"/>
      <c r="Q166" s="11"/>
      <c r="R166" s="11"/>
      <c r="S166" s="11"/>
      <c r="T166" s="11"/>
      <c r="U166" s="11"/>
      <c r="V166" s="11"/>
      <c r="W166" s="11"/>
      <c r="X166" s="11"/>
      <c r="Y166" s="11"/>
      <c r="Z166" s="11"/>
      <c r="AA166" s="400"/>
      <c r="HH166" s="11"/>
      <c r="HI166" s="11"/>
      <c r="HJ166" s="11"/>
      <c r="HK166" s="11"/>
      <c r="HL166" s="11"/>
      <c r="HM166" s="11"/>
      <c r="HN166" s="11"/>
      <c r="HO166" s="11"/>
      <c r="HP166" s="11"/>
      <c r="HQ166" s="11"/>
      <c r="HR166" s="11"/>
      <c r="HS166" s="11"/>
      <c r="HT166" s="11"/>
      <c r="HU166" s="11"/>
      <c r="HV166" s="11"/>
      <c r="HW166" s="11"/>
      <c r="HX166" s="11"/>
      <c r="HY166" s="11"/>
      <c r="HZ166" s="11"/>
      <c r="IA166" s="11"/>
      <c r="IB166" s="11"/>
      <c r="IC166" s="11"/>
      <c r="ID166" s="11"/>
      <c r="IE166" s="11"/>
      <c r="IF166" s="11"/>
      <c r="IG166" s="11"/>
      <c r="IH166" s="11"/>
      <c r="II166" s="11"/>
      <c r="IJ166" s="11"/>
      <c r="IK166" s="11"/>
      <c r="IL166" s="11"/>
      <c r="IM166" s="11"/>
      <c r="IN166" s="11"/>
      <c r="IO166" s="11"/>
      <c r="IP166" s="11"/>
      <c r="IQ166" s="11"/>
      <c r="IR166" s="11"/>
      <c r="IS166" s="11"/>
      <c r="IT166" s="11"/>
      <c r="IU166" s="11"/>
      <c r="IV166" s="11"/>
      <c r="IW166" s="11"/>
      <c r="IX166" s="11"/>
      <c r="IY166" s="11"/>
      <c r="IZ166" s="11"/>
      <c r="JA166" s="11"/>
      <c r="JB166" s="11"/>
      <c r="JC166" s="11"/>
      <c r="JD166" s="11"/>
      <c r="JE166" s="11"/>
      <c r="JF166" s="11"/>
      <c r="JG166" s="11"/>
      <c r="JH166" s="11"/>
      <c r="JI166" s="11"/>
      <c r="JJ166" s="11"/>
      <c r="JK166" s="11"/>
      <c r="JL166" s="11"/>
      <c r="JM166" s="11"/>
      <c r="JN166" s="11"/>
      <c r="JO166" s="11"/>
      <c r="JP166" s="11"/>
      <c r="JQ166" s="11"/>
      <c r="JR166" s="11"/>
    </row>
    <row r="167" spans="1:278" x14ac:dyDescent="0.2">
      <c r="A167" s="11"/>
      <c r="B167" s="11"/>
      <c r="C167" s="11"/>
      <c r="D167" s="11"/>
      <c r="E167" s="11"/>
      <c r="F167" s="11"/>
      <c r="G167" s="11"/>
      <c r="H167" s="11"/>
      <c r="I167" s="11"/>
      <c r="J167" s="11"/>
      <c r="K167" s="11"/>
      <c r="L167" s="11"/>
      <c r="M167" s="11"/>
      <c r="N167" s="15"/>
      <c r="O167" s="11"/>
      <c r="P167" s="11"/>
      <c r="Q167" s="11"/>
      <c r="R167" s="11"/>
      <c r="S167" s="11"/>
      <c r="T167" s="11"/>
      <c r="U167" s="11"/>
      <c r="V167" s="11"/>
      <c r="W167" s="11"/>
      <c r="X167" s="11"/>
      <c r="Y167" s="11"/>
      <c r="Z167" s="11"/>
      <c r="AA167" s="400"/>
      <c r="HH167" s="11"/>
      <c r="HI167" s="11"/>
      <c r="HJ167" s="11"/>
      <c r="HK167" s="11"/>
      <c r="HL167" s="11"/>
      <c r="HM167" s="11"/>
      <c r="HN167" s="11"/>
      <c r="HO167" s="11"/>
      <c r="HP167" s="11"/>
      <c r="HQ167" s="11"/>
      <c r="HR167" s="11"/>
      <c r="HS167" s="11"/>
      <c r="HT167" s="11"/>
      <c r="HU167" s="11"/>
      <c r="HV167" s="11"/>
      <c r="HW167" s="11"/>
      <c r="HX167" s="11"/>
      <c r="HY167" s="11"/>
      <c r="HZ167" s="11"/>
      <c r="IA167" s="11"/>
      <c r="IB167" s="11"/>
      <c r="IC167" s="11"/>
      <c r="ID167" s="11"/>
      <c r="IE167" s="11"/>
      <c r="IF167" s="11"/>
      <c r="IG167" s="11"/>
      <c r="IH167" s="11"/>
      <c r="II167" s="11"/>
      <c r="IJ167" s="11"/>
      <c r="IK167" s="11"/>
      <c r="IL167" s="11"/>
      <c r="IM167" s="11"/>
      <c r="IN167" s="11"/>
      <c r="IO167" s="11"/>
      <c r="IP167" s="11"/>
      <c r="IQ167" s="11"/>
      <c r="IR167" s="11"/>
      <c r="IS167" s="11"/>
      <c r="IT167" s="11"/>
      <c r="IU167" s="11"/>
      <c r="IV167" s="11"/>
      <c r="IW167" s="11"/>
      <c r="IX167" s="11"/>
      <c r="IY167" s="11"/>
      <c r="IZ167" s="11"/>
      <c r="JA167" s="11"/>
      <c r="JB167" s="11"/>
      <c r="JC167" s="11"/>
      <c r="JD167" s="11"/>
      <c r="JE167" s="11"/>
      <c r="JF167" s="11"/>
      <c r="JG167" s="11"/>
      <c r="JH167" s="11"/>
      <c r="JI167" s="11"/>
      <c r="JJ167" s="11"/>
      <c r="JK167" s="11"/>
      <c r="JL167" s="11"/>
      <c r="JM167" s="11"/>
      <c r="JN167" s="11"/>
      <c r="JO167" s="11"/>
      <c r="JP167" s="11"/>
      <c r="JQ167" s="11"/>
      <c r="JR167" s="11"/>
    </row>
    <row r="168" spans="1:278" x14ac:dyDescent="0.2">
      <c r="A168" s="11"/>
      <c r="B168" s="11"/>
      <c r="C168" s="11"/>
      <c r="D168" s="11"/>
      <c r="E168" s="11"/>
      <c r="F168" s="11"/>
      <c r="G168" s="11"/>
      <c r="H168" s="11"/>
      <c r="I168" s="11"/>
      <c r="J168" s="11"/>
      <c r="K168" s="11"/>
      <c r="L168" s="11"/>
      <c r="M168" s="11"/>
      <c r="N168" s="15"/>
      <c r="O168" s="11"/>
      <c r="P168" s="11"/>
      <c r="Q168" s="11"/>
      <c r="R168" s="11"/>
      <c r="S168" s="11"/>
      <c r="T168" s="11"/>
      <c r="U168" s="11"/>
      <c r="V168" s="11"/>
      <c r="W168" s="11"/>
      <c r="X168" s="11"/>
      <c r="Y168" s="11"/>
      <c r="Z168" s="11"/>
      <c r="AA168" s="400"/>
      <c r="HH168" s="11"/>
      <c r="HI168" s="11"/>
      <c r="HJ168" s="11"/>
      <c r="HK168" s="11"/>
      <c r="HL168" s="11"/>
      <c r="HM168" s="11"/>
      <c r="HN168" s="11"/>
      <c r="HO168" s="11"/>
      <c r="HP168" s="11"/>
      <c r="HQ168" s="11"/>
      <c r="HR168" s="11"/>
      <c r="HS168" s="11"/>
      <c r="HT168" s="11"/>
      <c r="HU168" s="11"/>
      <c r="HV168" s="11"/>
      <c r="HW168" s="11"/>
      <c r="HX168" s="11"/>
      <c r="HY168" s="11"/>
      <c r="HZ168" s="11"/>
      <c r="IA168" s="11"/>
      <c r="IB168" s="11"/>
      <c r="IC168" s="11"/>
      <c r="ID168" s="11"/>
      <c r="IE168" s="11"/>
      <c r="IF168" s="11"/>
      <c r="IG168" s="11"/>
      <c r="IH168" s="11"/>
      <c r="II168" s="11"/>
      <c r="IJ168" s="11"/>
      <c r="IK168" s="11"/>
      <c r="IL168" s="11"/>
      <c r="IM168" s="11"/>
      <c r="IN168" s="11"/>
      <c r="IO168" s="11"/>
      <c r="IP168" s="11"/>
      <c r="IQ168" s="11"/>
      <c r="IR168" s="11"/>
      <c r="IS168" s="11"/>
      <c r="IT168" s="11"/>
      <c r="IU168" s="11"/>
      <c r="IV168" s="11"/>
      <c r="IW168" s="11"/>
      <c r="IX168" s="11"/>
      <c r="IY168" s="11"/>
      <c r="IZ168" s="11"/>
      <c r="JA168" s="11"/>
      <c r="JB168" s="11"/>
      <c r="JC168" s="11"/>
      <c r="JD168" s="11"/>
      <c r="JE168" s="11"/>
      <c r="JF168" s="11"/>
      <c r="JG168" s="11"/>
      <c r="JH168" s="11"/>
      <c r="JI168" s="11"/>
      <c r="JJ168" s="11"/>
      <c r="JK168" s="11"/>
      <c r="JL168" s="11"/>
      <c r="JM168" s="11"/>
      <c r="JN168" s="11"/>
      <c r="JO168" s="11"/>
      <c r="JP168" s="11"/>
      <c r="JQ168" s="11"/>
      <c r="JR168" s="11"/>
    </row>
    <row r="169" spans="1:278" x14ac:dyDescent="0.2">
      <c r="A169" s="11"/>
      <c r="B169" s="11"/>
      <c r="C169" s="11"/>
      <c r="D169" s="11"/>
      <c r="E169" s="11"/>
      <c r="F169" s="11"/>
      <c r="G169" s="11"/>
      <c r="H169" s="11"/>
      <c r="I169" s="11"/>
      <c r="J169" s="11"/>
      <c r="K169" s="11"/>
      <c r="L169" s="11"/>
      <c r="M169" s="11"/>
      <c r="N169" s="15"/>
      <c r="O169" s="11"/>
      <c r="P169" s="11"/>
      <c r="Q169" s="11"/>
      <c r="R169" s="11"/>
      <c r="S169" s="11"/>
      <c r="T169" s="11"/>
      <c r="U169" s="11"/>
      <c r="V169" s="11"/>
      <c r="W169" s="11"/>
      <c r="X169" s="11"/>
      <c r="Y169" s="11"/>
      <c r="Z169" s="11"/>
      <c r="AA169" s="400"/>
      <c r="HH169" s="11"/>
      <c r="HI169" s="11"/>
      <c r="HJ169" s="11"/>
      <c r="HK169" s="11"/>
      <c r="HL169" s="11"/>
      <c r="HM169" s="11"/>
      <c r="HN169" s="11"/>
      <c r="HO169" s="11"/>
      <c r="HP169" s="11"/>
      <c r="HQ169" s="11"/>
      <c r="HR169" s="11"/>
      <c r="HS169" s="11"/>
      <c r="HT169" s="11"/>
      <c r="HU169" s="11"/>
      <c r="HV169" s="11"/>
      <c r="HW169" s="11"/>
      <c r="HX169" s="11"/>
      <c r="HY169" s="11"/>
      <c r="HZ169" s="11"/>
      <c r="IA169" s="11"/>
      <c r="IB169" s="11"/>
      <c r="IC169" s="11"/>
      <c r="ID169" s="11"/>
      <c r="IE169" s="11"/>
      <c r="IF169" s="11"/>
      <c r="IG169" s="11"/>
      <c r="IH169" s="11"/>
      <c r="II169" s="11"/>
      <c r="IJ169" s="11"/>
      <c r="IK169" s="11"/>
      <c r="IL169" s="11"/>
      <c r="IM169" s="11"/>
      <c r="IN169" s="11"/>
      <c r="IO169" s="11"/>
      <c r="IP169" s="11"/>
      <c r="IQ169" s="11"/>
      <c r="IR169" s="11"/>
      <c r="IS169" s="11"/>
      <c r="IT169" s="11"/>
      <c r="IU169" s="11"/>
      <c r="IV169" s="11"/>
      <c r="IW169" s="11"/>
      <c r="IX169" s="11"/>
      <c r="IY169" s="11"/>
      <c r="IZ169" s="11"/>
      <c r="JA169" s="11"/>
      <c r="JB169" s="11"/>
      <c r="JC169" s="11"/>
      <c r="JD169" s="11"/>
      <c r="JE169" s="11"/>
      <c r="JF169" s="11"/>
      <c r="JG169" s="11"/>
      <c r="JH169" s="11"/>
      <c r="JI169" s="11"/>
      <c r="JJ169" s="11"/>
      <c r="JK169" s="11"/>
      <c r="JL169" s="11"/>
      <c r="JM169" s="11"/>
      <c r="JN169" s="11"/>
      <c r="JO169" s="11"/>
      <c r="JP169" s="11"/>
      <c r="JQ169" s="11"/>
      <c r="JR169" s="11"/>
    </row>
    <row r="170" spans="1:278" x14ac:dyDescent="0.2">
      <c r="A170" s="11"/>
      <c r="B170" s="11"/>
      <c r="C170" s="11"/>
      <c r="D170" s="11"/>
      <c r="E170" s="11"/>
      <c r="F170" s="11"/>
      <c r="G170" s="11"/>
      <c r="H170" s="11"/>
      <c r="I170" s="11"/>
      <c r="J170" s="11"/>
      <c r="K170" s="11"/>
      <c r="L170" s="11"/>
      <c r="M170" s="11"/>
      <c r="N170" s="15"/>
      <c r="O170" s="11"/>
      <c r="P170" s="11"/>
      <c r="Q170" s="11"/>
      <c r="R170" s="11"/>
      <c r="S170" s="11"/>
      <c r="T170" s="11"/>
      <c r="U170" s="11"/>
      <c r="V170" s="11"/>
      <c r="W170" s="11"/>
      <c r="X170" s="11"/>
      <c r="Y170" s="11"/>
      <c r="Z170" s="11"/>
      <c r="AA170" s="400"/>
      <c r="HH170" s="11"/>
      <c r="HI170" s="11"/>
      <c r="HJ170" s="11"/>
      <c r="HK170" s="11"/>
      <c r="HL170" s="11"/>
      <c r="HM170" s="11"/>
      <c r="HN170" s="11"/>
      <c r="HO170" s="11"/>
      <c r="HP170" s="11"/>
      <c r="HQ170" s="11"/>
      <c r="HR170" s="11"/>
      <c r="HS170" s="11"/>
      <c r="HT170" s="11"/>
      <c r="HU170" s="11"/>
      <c r="HV170" s="11"/>
      <c r="HW170" s="11"/>
      <c r="HX170" s="11"/>
      <c r="HY170" s="11"/>
      <c r="HZ170" s="11"/>
      <c r="IA170" s="11"/>
      <c r="IB170" s="11"/>
      <c r="IC170" s="11"/>
      <c r="ID170" s="11"/>
      <c r="IE170" s="11"/>
      <c r="IF170" s="11"/>
      <c r="IG170" s="11"/>
      <c r="IH170" s="11"/>
      <c r="II170" s="11"/>
      <c r="IJ170" s="11"/>
      <c r="IK170" s="11"/>
      <c r="IL170" s="11"/>
      <c r="IM170" s="11"/>
      <c r="IN170" s="11"/>
      <c r="IO170" s="11"/>
      <c r="IP170" s="11"/>
      <c r="IQ170" s="11"/>
      <c r="IR170" s="11"/>
      <c r="IS170" s="11"/>
      <c r="IT170" s="11"/>
      <c r="IU170" s="11"/>
      <c r="IV170" s="11"/>
      <c r="IW170" s="11"/>
      <c r="IX170" s="11"/>
      <c r="IY170" s="11"/>
      <c r="IZ170" s="11"/>
      <c r="JA170" s="11"/>
      <c r="JB170" s="11"/>
      <c r="JC170" s="11"/>
      <c r="JD170" s="11"/>
      <c r="JE170" s="11"/>
      <c r="JF170" s="11"/>
      <c r="JG170" s="11"/>
      <c r="JH170" s="11"/>
      <c r="JI170" s="11"/>
      <c r="JJ170" s="11"/>
      <c r="JK170" s="11"/>
      <c r="JL170" s="11"/>
      <c r="JM170" s="11"/>
      <c r="JN170" s="11"/>
      <c r="JO170" s="11"/>
      <c r="JP170" s="11"/>
      <c r="JQ170" s="11"/>
      <c r="JR170" s="11"/>
    </row>
    <row r="171" spans="1:278" x14ac:dyDescent="0.2">
      <c r="A171" s="11"/>
      <c r="B171" s="11"/>
      <c r="C171" s="11"/>
      <c r="D171" s="11"/>
      <c r="E171" s="11"/>
      <c r="F171" s="11"/>
      <c r="G171" s="11"/>
      <c r="H171" s="11"/>
      <c r="I171" s="11"/>
      <c r="J171" s="11"/>
      <c r="K171" s="11"/>
      <c r="L171" s="11"/>
      <c r="M171" s="11"/>
      <c r="N171" s="15"/>
      <c r="O171" s="11"/>
      <c r="P171" s="11"/>
      <c r="Q171" s="11"/>
      <c r="R171" s="11"/>
      <c r="S171" s="11"/>
      <c r="T171" s="11"/>
      <c r="U171" s="11"/>
      <c r="V171" s="11"/>
      <c r="W171" s="11"/>
      <c r="X171" s="11"/>
      <c r="Y171" s="11"/>
      <c r="Z171" s="11"/>
      <c r="AA171" s="400"/>
      <c r="HH171" s="11"/>
      <c r="HI171" s="11"/>
      <c r="HJ171" s="11"/>
      <c r="HK171" s="11"/>
      <c r="HL171" s="11"/>
      <c r="HM171" s="11"/>
      <c r="HN171" s="11"/>
      <c r="HO171" s="11"/>
      <c r="HP171" s="11"/>
      <c r="HQ171" s="11"/>
      <c r="HR171" s="11"/>
      <c r="HS171" s="11"/>
      <c r="HT171" s="11"/>
      <c r="HU171" s="11"/>
      <c r="HV171" s="11"/>
      <c r="HW171" s="11"/>
      <c r="HX171" s="11"/>
      <c r="HY171" s="11"/>
      <c r="HZ171" s="11"/>
      <c r="IA171" s="11"/>
      <c r="IB171" s="11"/>
      <c r="IC171" s="11"/>
      <c r="ID171" s="11"/>
      <c r="IE171" s="11"/>
      <c r="IF171" s="11"/>
      <c r="IG171" s="11"/>
      <c r="IH171" s="11"/>
      <c r="II171" s="11"/>
      <c r="IJ171" s="11"/>
      <c r="IK171" s="11"/>
      <c r="IL171" s="11"/>
      <c r="IM171" s="11"/>
      <c r="IN171" s="11"/>
      <c r="IO171" s="11"/>
      <c r="IP171" s="11"/>
      <c r="IQ171" s="11"/>
      <c r="IR171" s="11"/>
      <c r="IS171" s="11"/>
      <c r="IT171" s="11"/>
      <c r="IU171" s="11"/>
      <c r="IV171" s="11"/>
      <c r="IW171" s="11"/>
      <c r="IX171" s="11"/>
      <c r="IY171" s="11"/>
      <c r="IZ171" s="11"/>
      <c r="JA171" s="11"/>
      <c r="JB171" s="11"/>
      <c r="JC171" s="11"/>
      <c r="JD171" s="11"/>
      <c r="JE171" s="11"/>
      <c r="JF171" s="11"/>
      <c r="JG171" s="11"/>
      <c r="JH171" s="11"/>
      <c r="JI171" s="11"/>
      <c r="JJ171" s="11"/>
      <c r="JK171" s="11"/>
      <c r="JL171" s="11"/>
      <c r="JM171" s="11"/>
      <c r="JN171" s="11"/>
      <c r="JO171" s="11"/>
      <c r="JP171" s="11"/>
      <c r="JQ171" s="11"/>
      <c r="JR171" s="11"/>
    </row>
    <row r="172" spans="1:278" x14ac:dyDescent="0.2">
      <c r="A172" s="11"/>
      <c r="B172" s="11"/>
      <c r="C172" s="11"/>
      <c r="D172" s="11"/>
      <c r="E172" s="11"/>
      <c r="F172" s="11"/>
      <c r="G172" s="11"/>
      <c r="H172" s="11"/>
      <c r="I172" s="11"/>
      <c r="J172" s="11"/>
      <c r="K172" s="11"/>
      <c r="L172" s="11"/>
      <c r="M172" s="11"/>
      <c r="N172" s="15"/>
      <c r="O172" s="11"/>
      <c r="P172" s="11"/>
      <c r="Q172" s="11"/>
      <c r="R172" s="11"/>
      <c r="S172" s="11"/>
      <c r="T172" s="11"/>
      <c r="U172" s="11"/>
      <c r="V172" s="11"/>
      <c r="W172" s="11"/>
      <c r="X172" s="11"/>
      <c r="Y172" s="11"/>
      <c r="Z172" s="11"/>
      <c r="AA172" s="400"/>
      <c r="HH172" s="11"/>
      <c r="HI172" s="11"/>
      <c r="HJ172" s="11"/>
      <c r="HK172" s="11"/>
      <c r="HL172" s="11"/>
      <c r="HM172" s="11"/>
      <c r="HN172" s="11"/>
      <c r="HO172" s="11"/>
      <c r="HP172" s="11"/>
      <c r="HQ172" s="11"/>
      <c r="HR172" s="11"/>
      <c r="HS172" s="11"/>
      <c r="HT172" s="11"/>
      <c r="HU172" s="11"/>
      <c r="HV172" s="11"/>
      <c r="HW172" s="11"/>
      <c r="HX172" s="11"/>
      <c r="HY172" s="11"/>
      <c r="HZ172" s="11"/>
      <c r="IA172" s="11"/>
      <c r="IB172" s="11"/>
      <c r="IC172" s="11"/>
      <c r="ID172" s="11"/>
      <c r="IE172" s="11"/>
      <c r="IF172" s="11"/>
      <c r="IG172" s="11"/>
      <c r="IH172" s="11"/>
      <c r="II172" s="11"/>
      <c r="IJ172" s="11"/>
      <c r="IK172" s="11"/>
      <c r="IL172" s="11"/>
      <c r="IM172" s="11"/>
      <c r="IN172" s="11"/>
      <c r="IO172" s="11"/>
      <c r="IP172" s="11"/>
      <c r="IQ172" s="11"/>
      <c r="IR172" s="11"/>
      <c r="IS172" s="11"/>
      <c r="IT172" s="11"/>
      <c r="IU172" s="11"/>
      <c r="IV172" s="11"/>
      <c r="IW172" s="11"/>
      <c r="IX172" s="11"/>
      <c r="IY172" s="11"/>
      <c r="IZ172" s="11"/>
      <c r="JA172" s="11"/>
      <c r="JB172" s="11"/>
      <c r="JC172" s="11"/>
      <c r="JD172" s="11"/>
      <c r="JE172" s="11"/>
      <c r="JF172" s="11"/>
      <c r="JG172" s="11"/>
      <c r="JH172" s="11"/>
      <c r="JI172" s="11"/>
      <c r="JJ172" s="11"/>
      <c r="JK172" s="11"/>
      <c r="JL172" s="11"/>
      <c r="JM172" s="11"/>
      <c r="JN172" s="11"/>
      <c r="JO172" s="11"/>
      <c r="JP172" s="11"/>
      <c r="JQ172" s="11"/>
      <c r="JR172" s="11"/>
    </row>
    <row r="173" spans="1:278" x14ac:dyDescent="0.2">
      <c r="A173" s="11"/>
      <c r="B173" s="11"/>
      <c r="C173" s="11"/>
      <c r="D173" s="11"/>
      <c r="E173" s="11"/>
      <c r="F173" s="11"/>
      <c r="G173" s="11"/>
      <c r="H173" s="11"/>
      <c r="I173" s="11"/>
      <c r="J173" s="11"/>
      <c r="K173" s="11"/>
      <c r="L173" s="11"/>
      <c r="M173" s="11"/>
      <c r="N173" s="15"/>
      <c r="O173" s="11"/>
      <c r="P173" s="11"/>
      <c r="Q173" s="11"/>
      <c r="R173" s="11"/>
      <c r="S173" s="11"/>
      <c r="T173" s="11"/>
      <c r="U173" s="11"/>
      <c r="V173" s="11"/>
      <c r="W173" s="11"/>
      <c r="X173" s="11"/>
      <c r="Y173" s="11"/>
      <c r="Z173" s="11"/>
      <c r="AA173" s="400"/>
      <c r="HH173" s="11"/>
      <c r="HI173" s="11"/>
      <c r="HJ173" s="11"/>
      <c r="HK173" s="11"/>
      <c r="HL173" s="11"/>
      <c r="HM173" s="11"/>
      <c r="HN173" s="11"/>
      <c r="HO173" s="11"/>
      <c r="HP173" s="11"/>
      <c r="HQ173" s="11"/>
      <c r="HR173" s="11"/>
      <c r="HS173" s="11"/>
      <c r="HT173" s="11"/>
      <c r="HU173" s="11"/>
      <c r="HV173" s="11"/>
      <c r="HW173" s="11"/>
      <c r="HX173" s="11"/>
      <c r="HY173" s="11"/>
      <c r="HZ173" s="11"/>
      <c r="IA173" s="11"/>
      <c r="IB173" s="11"/>
      <c r="IC173" s="11"/>
      <c r="ID173" s="11"/>
      <c r="IE173" s="11"/>
      <c r="IF173" s="11"/>
      <c r="IG173" s="11"/>
      <c r="IH173" s="11"/>
      <c r="II173" s="11"/>
      <c r="IJ173" s="11"/>
      <c r="IK173" s="11"/>
      <c r="IL173" s="11"/>
      <c r="IM173" s="11"/>
      <c r="IN173" s="11"/>
      <c r="IO173" s="11"/>
      <c r="IP173" s="11"/>
      <c r="IQ173" s="11"/>
      <c r="IR173" s="11"/>
      <c r="IS173" s="11"/>
      <c r="IT173" s="11"/>
      <c r="IU173" s="11"/>
      <c r="IV173" s="11"/>
      <c r="IW173" s="11"/>
      <c r="IX173" s="11"/>
      <c r="IY173" s="11"/>
      <c r="IZ173" s="11"/>
      <c r="JA173" s="11"/>
      <c r="JB173" s="11"/>
      <c r="JC173" s="11"/>
      <c r="JD173" s="11"/>
      <c r="JE173" s="11"/>
      <c r="JF173" s="11"/>
      <c r="JG173" s="11"/>
      <c r="JH173" s="11"/>
      <c r="JI173" s="11"/>
      <c r="JJ173" s="11"/>
      <c r="JK173" s="11"/>
      <c r="JL173" s="11"/>
      <c r="JM173" s="11"/>
      <c r="JN173" s="11"/>
      <c r="JO173" s="11"/>
      <c r="JP173" s="11"/>
      <c r="JQ173" s="11"/>
      <c r="JR173" s="11"/>
    </row>
    <row r="174" spans="1:278" x14ac:dyDescent="0.2">
      <c r="A174" s="11"/>
      <c r="B174" s="11"/>
      <c r="C174" s="11"/>
      <c r="D174" s="11"/>
      <c r="E174" s="11"/>
      <c r="F174" s="11"/>
      <c r="G174" s="11"/>
      <c r="H174" s="11"/>
      <c r="I174" s="11"/>
      <c r="J174" s="11"/>
      <c r="K174" s="11"/>
      <c r="L174" s="11"/>
      <c r="M174" s="11"/>
      <c r="N174" s="15"/>
      <c r="O174" s="11"/>
      <c r="P174" s="11"/>
      <c r="Q174" s="11"/>
      <c r="R174" s="11"/>
      <c r="S174" s="11"/>
      <c r="T174" s="11"/>
      <c r="U174" s="11"/>
      <c r="V174" s="11"/>
      <c r="W174" s="11"/>
      <c r="X174" s="11"/>
      <c r="Y174" s="11"/>
      <c r="Z174" s="11"/>
      <c r="AA174" s="400"/>
      <c r="HH174" s="11"/>
      <c r="HI174" s="11"/>
      <c r="HJ174" s="11"/>
      <c r="HK174" s="11"/>
      <c r="HL174" s="11"/>
      <c r="HM174" s="11"/>
      <c r="HN174" s="11"/>
      <c r="HO174" s="11"/>
      <c r="HP174" s="11"/>
      <c r="HQ174" s="11"/>
      <c r="HR174" s="11"/>
      <c r="HS174" s="11"/>
      <c r="HT174" s="11"/>
      <c r="HU174" s="11"/>
      <c r="HV174" s="11"/>
      <c r="HW174" s="11"/>
      <c r="HX174" s="11"/>
      <c r="HY174" s="11"/>
      <c r="HZ174" s="11"/>
      <c r="IA174" s="11"/>
      <c r="IB174" s="11"/>
      <c r="IC174" s="11"/>
      <c r="ID174" s="11"/>
      <c r="IE174" s="11"/>
      <c r="IF174" s="11"/>
      <c r="IG174" s="11"/>
      <c r="IH174" s="11"/>
      <c r="II174" s="11"/>
      <c r="IJ174" s="11"/>
      <c r="IK174" s="11"/>
      <c r="IL174" s="11"/>
      <c r="IM174" s="11"/>
      <c r="IN174" s="11"/>
      <c r="IO174" s="11"/>
      <c r="IP174" s="11"/>
      <c r="IQ174" s="11"/>
      <c r="IR174" s="11"/>
      <c r="IS174" s="11"/>
      <c r="IT174" s="11"/>
      <c r="IU174" s="11"/>
      <c r="IV174" s="11"/>
      <c r="IW174" s="11"/>
      <c r="IX174" s="11"/>
      <c r="IY174" s="11"/>
      <c r="IZ174" s="11"/>
      <c r="JA174" s="11"/>
      <c r="JB174" s="11"/>
      <c r="JC174" s="11"/>
      <c r="JD174" s="11"/>
      <c r="JE174" s="11"/>
      <c r="JF174" s="11"/>
      <c r="JG174" s="11"/>
      <c r="JH174" s="11"/>
      <c r="JI174" s="11"/>
      <c r="JJ174" s="11"/>
      <c r="JK174" s="11"/>
      <c r="JL174" s="11"/>
      <c r="JM174" s="11"/>
      <c r="JN174" s="11"/>
      <c r="JO174" s="11"/>
      <c r="JP174" s="11"/>
      <c r="JQ174" s="11"/>
      <c r="JR174" s="11"/>
    </row>
    <row r="175" spans="1:278" x14ac:dyDescent="0.2">
      <c r="A175" s="11"/>
      <c r="B175" s="11"/>
      <c r="C175" s="11"/>
      <c r="D175" s="11"/>
      <c r="E175" s="11"/>
      <c r="F175" s="11"/>
      <c r="G175" s="11"/>
      <c r="H175" s="11"/>
      <c r="I175" s="11"/>
      <c r="J175" s="11"/>
      <c r="K175" s="11"/>
      <c r="L175" s="11"/>
      <c r="M175" s="11"/>
      <c r="N175" s="15"/>
      <c r="O175" s="11"/>
      <c r="P175" s="11"/>
      <c r="Q175" s="11"/>
      <c r="R175" s="11"/>
      <c r="S175" s="11"/>
      <c r="T175" s="11"/>
      <c r="U175" s="11"/>
      <c r="V175" s="11"/>
      <c r="W175" s="11"/>
      <c r="X175" s="11"/>
      <c r="Y175" s="11"/>
      <c r="Z175" s="11"/>
      <c r="AA175" s="400"/>
      <c r="HH175" s="11"/>
      <c r="HI175" s="11"/>
      <c r="HJ175" s="11"/>
      <c r="HK175" s="11"/>
      <c r="HL175" s="11"/>
      <c r="HM175" s="11"/>
      <c r="HN175" s="11"/>
      <c r="HO175" s="11"/>
      <c r="HP175" s="11"/>
      <c r="HQ175" s="11"/>
      <c r="HR175" s="11"/>
      <c r="HS175" s="11"/>
      <c r="HT175" s="11"/>
      <c r="HU175" s="11"/>
      <c r="HV175" s="11"/>
      <c r="HW175" s="11"/>
      <c r="HX175" s="11"/>
      <c r="HY175" s="11"/>
      <c r="HZ175" s="11"/>
      <c r="IA175" s="11"/>
      <c r="IB175" s="11"/>
      <c r="IC175" s="11"/>
      <c r="ID175" s="11"/>
      <c r="IE175" s="11"/>
      <c r="IF175" s="11"/>
      <c r="IG175" s="11"/>
      <c r="IH175" s="11"/>
      <c r="II175" s="11"/>
      <c r="IJ175" s="11"/>
      <c r="IK175" s="11"/>
      <c r="IL175" s="11"/>
      <c r="IM175" s="11"/>
      <c r="IN175" s="11"/>
      <c r="IO175" s="11"/>
      <c r="IP175" s="11"/>
      <c r="IQ175" s="11"/>
      <c r="IR175" s="11"/>
      <c r="IS175" s="11"/>
      <c r="IT175" s="11"/>
      <c r="IU175" s="11"/>
      <c r="IV175" s="11"/>
      <c r="IW175" s="11"/>
      <c r="IX175" s="11"/>
      <c r="IY175" s="11"/>
      <c r="IZ175" s="11"/>
      <c r="JA175" s="11"/>
      <c r="JB175" s="11"/>
      <c r="JC175" s="11"/>
      <c r="JD175" s="11"/>
      <c r="JE175" s="11"/>
      <c r="JF175" s="11"/>
      <c r="JG175" s="11"/>
      <c r="JH175" s="11"/>
      <c r="JI175" s="11"/>
      <c r="JJ175" s="11"/>
      <c r="JK175" s="11"/>
      <c r="JL175" s="11"/>
      <c r="JM175" s="11"/>
      <c r="JN175" s="11"/>
      <c r="JO175" s="11"/>
      <c r="JP175" s="11"/>
      <c r="JQ175" s="11"/>
      <c r="JR175" s="11"/>
    </row>
    <row r="176" spans="1:278" x14ac:dyDescent="0.2">
      <c r="A176" s="11"/>
      <c r="B176" s="11"/>
      <c r="C176" s="11"/>
      <c r="D176" s="11"/>
      <c r="E176" s="11"/>
      <c r="F176" s="11"/>
      <c r="G176" s="11"/>
      <c r="H176" s="11"/>
      <c r="I176" s="11"/>
      <c r="J176" s="11"/>
      <c r="K176" s="11"/>
      <c r="L176" s="11"/>
      <c r="M176" s="11"/>
      <c r="N176" s="15"/>
      <c r="O176" s="11"/>
      <c r="P176" s="11"/>
      <c r="Q176" s="11"/>
      <c r="R176" s="11"/>
      <c r="S176" s="11"/>
      <c r="T176" s="11"/>
      <c r="U176" s="11"/>
      <c r="V176" s="11"/>
      <c r="W176" s="11"/>
      <c r="X176" s="11"/>
      <c r="Y176" s="11"/>
      <c r="Z176" s="11"/>
      <c r="AA176" s="400"/>
      <c r="HH176" s="11"/>
      <c r="HI176" s="11"/>
      <c r="HJ176" s="11"/>
      <c r="HK176" s="11"/>
      <c r="HL176" s="11"/>
      <c r="HM176" s="11"/>
      <c r="HN176" s="11"/>
      <c r="HO176" s="11"/>
      <c r="HP176" s="11"/>
      <c r="HQ176" s="11"/>
      <c r="HR176" s="11"/>
      <c r="HS176" s="11"/>
      <c r="HT176" s="11"/>
      <c r="HU176" s="11"/>
      <c r="HV176" s="11"/>
      <c r="HW176" s="11"/>
      <c r="HX176" s="11"/>
      <c r="HY176" s="11"/>
      <c r="HZ176" s="11"/>
      <c r="IA176" s="11"/>
      <c r="IB176" s="11"/>
      <c r="IC176" s="11"/>
      <c r="ID176" s="11"/>
      <c r="IE176" s="11"/>
      <c r="IF176" s="11"/>
      <c r="IG176" s="11"/>
      <c r="IH176" s="11"/>
      <c r="II176" s="11"/>
      <c r="IJ176" s="11"/>
      <c r="IK176" s="11"/>
      <c r="IL176" s="11"/>
      <c r="IM176" s="11"/>
      <c r="IN176" s="11"/>
      <c r="IO176" s="11"/>
      <c r="IP176" s="11"/>
      <c r="IQ176" s="11"/>
      <c r="IR176" s="11"/>
      <c r="IS176" s="11"/>
      <c r="IT176" s="11"/>
      <c r="IU176" s="11"/>
      <c r="IV176" s="11"/>
      <c r="IW176" s="11"/>
      <c r="IX176" s="11"/>
      <c r="IY176" s="11"/>
      <c r="IZ176" s="11"/>
      <c r="JA176" s="11"/>
      <c r="JB176" s="11"/>
      <c r="JC176" s="11"/>
      <c r="JD176" s="11"/>
      <c r="JE176" s="11"/>
      <c r="JF176" s="11"/>
      <c r="JG176" s="11"/>
      <c r="JH176" s="11"/>
      <c r="JI176" s="11"/>
      <c r="JJ176" s="11"/>
      <c r="JK176" s="11"/>
      <c r="JL176" s="11"/>
      <c r="JM176" s="11"/>
      <c r="JN176" s="11"/>
      <c r="JO176" s="11"/>
      <c r="JP176" s="11"/>
      <c r="JQ176" s="11"/>
      <c r="JR176" s="11"/>
    </row>
    <row r="177" spans="1:278" x14ac:dyDescent="0.2">
      <c r="A177" s="11"/>
      <c r="B177" s="11"/>
      <c r="C177" s="11"/>
      <c r="D177" s="11"/>
      <c r="E177" s="11"/>
      <c r="F177" s="11"/>
      <c r="G177" s="11"/>
      <c r="H177" s="11"/>
      <c r="I177" s="11"/>
      <c r="J177" s="11"/>
      <c r="K177" s="11"/>
      <c r="L177" s="11"/>
      <c r="M177" s="11"/>
      <c r="N177" s="15"/>
      <c r="O177" s="11"/>
      <c r="P177" s="11"/>
      <c r="Q177" s="11"/>
      <c r="R177" s="11"/>
      <c r="S177" s="11"/>
      <c r="T177" s="11"/>
      <c r="U177" s="11"/>
      <c r="V177" s="11"/>
      <c r="W177" s="11"/>
      <c r="X177" s="11"/>
      <c r="Y177" s="11"/>
      <c r="Z177" s="11"/>
      <c r="AA177" s="400"/>
      <c r="HH177" s="11"/>
      <c r="HI177" s="11"/>
      <c r="HJ177" s="11"/>
      <c r="HK177" s="11"/>
      <c r="HL177" s="11"/>
      <c r="HM177" s="11"/>
      <c r="HN177" s="11"/>
      <c r="HO177" s="11"/>
      <c r="HP177" s="11"/>
      <c r="HQ177" s="11"/>
      <c r="HR177" s="11"/>
      <c r="HS177" s="11"/>
      <c r="HT177" s="11"/>
      <c r="HU177" s="11"/>
      <c r="HV177" s="11"/>
      <c r="HW177" s="11"/>
      <c r="HX177" s="11"/>
      <c r="HY177" s="11"/>
      <c r="HZ177" s="11"/>
      <c r="IA177" s="11"/>
      <c r="IB177" s="11"/>
      <c r="IC177" s="11"/>
      <c r="ID177" s="11"/>
      <c r="IE177" s="11"/>
      <c r="IF177" s="11"/>
      <c r="IG177" s="11"/>
      <c r="IH177" s="11"/>
      <c r="II177" s="11"/>
      <c r="IJ177" s="11"/>
      <c r="IK177" s="11"/>
      <c r="IL177" s="11"/>
      <c r="IM177" s="11"/>
      <c r="IN177" s="11"/>
      <c r="IO177" s="11"/>
      <c r="IP177" s="11"/>
      <c r="IQ177" s="11"/>
      <c r="IR177" s="11"/>
      <c r="IS177" s="11"/>
      <c r="IT177" s="11"/>
      <c r="IU177" s="11"/>
      <c r="IV177" s="11"/>
      <c r="IW177" s="11"/>
      <c r="IX177" s="11"/>
      <c r="IY177" s="11"/>
      <c r="IZ177" s="11"/>
      <c r="JA177" s="11"/>
      <c r="JB177" s="11"/>
      <c r="JC177" s="11"/>
      <c r="JD177" s="11"/>
      <c r="JE177" s="11"/>
      <c r="JF177" s="11"/>
      <c r="JG177" s="11"/>
      <c r="JH177" s="11"/>
      <c r="JI177" s="11"/>
      <c r="JJ177" s="11"/>
      <c r="JK177" s="11"/>
      <c r="JL177" s="11"/>
      <c r="JM177" s="11"/>
      <c r="JN177" s="11"/>
      <c r="JO177" s="11"/>
      <c r="JP177" s="11"/>
      <c r="JQ177" s="11"/>
      <c r="JR177" s="11"/>
    </row>
    <row r="178" spans="1:278" x14ac:dyDescent="0.2">
      <c r="A178" s="11"/>
      <c r="B178" s="11"/>
      <c r="C178" s="11"/>
      <c r="D178" s="11"/>
      <c r="E178" s="11"/>
      <c r="F178" s="11"/>
      <c r="G178" s="11"/>
      <c r="H178" s="11"/>
      <c r="I178" s="11"/>
      <c r="J178" s="11"/>
      <c r="K178" s="11"/>
      <c r="L178" s="11"/>
      <c r="M178" s="11"/>
      <c r="N178" s="15"/>
      <c r="O178" s="11"/>
      <c r="P178" s="11"/>
      <c r="Q178" s="11"/>
      <c r="R178" s="11"/>
      <c r="S178" s="11"/>
      <c r="T178" s="11"/>
      <c r="U178" s="11"/>
      <c r="V178" s="11"/>
      <c r="W178" s="11"/>
      <c r="X178" s="11"/>
      <c r="Y178" s="11"/>
      <c r="Z178" s="11"/>
      <c r="AA178" s="400"/>
      <c r="HH178" s="11"/>
      <c r="HI178" s="11"/>
      <c r="HJ178" s="11"/>
      <c r="HK178" s="11"/>
      <c r="HL178" s="11"/>
      <c r="HM178" s="11"/>
      <c r="HN178" s="11"/>
      <c r="HO178" s="11"/>
      <c r="HP178" s="11"/>
      <c r="HQ178" s="11"/>
      <c r="HR178" s="11"/>
      <c r="HS178" s="11"/>
      <c r="HT178" s="11"/>
      <c r="HU178" s="11"/>
      <c r="HV178" s="11"/>
      <c r="HW178" s="11"/>
      <c r="HX178" s="11"/>
      <c r="HY178" s="11"/>
      <c r="HZ178" s="11"/>
      <c r="IA178" s="11"/>
      <c r="IB178" s="11"/>
      <c r="IC178" s="11"/>
      <c r="ID178" s="11"/>
      <c r="IE178" s="11"/>
      <c r="IF178" s="11"/>
      <c r="IG178" s="11"/>
      <c r="IH178" s="11"/>
      <c r="II178" s="11"/>
      <c r="IJ178" s="11"/>
      <c r="IK178" s="11"/>
      <c r="IL178" s="11"/>
      <c r="IM178" s="11"/>
      <c r="IN178" s="11"/>
      <c r="IO178" s="11"/>
      <c r="IP178" s="11"/>
      <c r="IQ178" s="11"/>
      <c r="IR178" s="11"/>
      <c r="IS178" s="11"/>
      <c r="IT178" s="11"/>
      <c r="IU178" s="11"/>
      <c r="IV178" s="11"/>
      <c r="IW178" s="11"/>
      <c r="IX178" s="11"/>
      <c r="IY178" s="11"/>
      <c r="IZ178" s="11"/>
      <c r="JA178" s="11"/>
      <c r="JB178" s="11"/>
      <c r="JC178" s="11"/>
      <c r="JD178" s="11"/>
      <c r="JE178" s="11"/>
      <c r="JF178" s="11"/>
      <c r="JG178" s="11"/>
      <c r="JH178" s="11"/>
      <c r="JI178" s="11"/>
      <c r="JJ178" s="11"/>
      <c r="JK178" s="11"/>
      <c r="JL178" s="11"/>
      <c r="JM178" s="11"/>
      <c r="JN178" s="11"/>
      <c r="JO178" s="11"/>
      <c r="JP178" s="11"/>
      <c r="JQ178" s="11"/>
      <c r="JR178" s="11"/>
    </row>
    <row r="179" spans="1:278" x14ac:dyDescent="0.2">
      <c r="A179" s="11"/>
      <c r="B179" s="11"/>
      <c r="C179" s="11"/>
      <c r="D179" s="11"/>
      <c r="E179" s="11"/>
      <c r="F179" s="11"/>
      <c r="G179" s="11"/>
      <c r="H179" s="11"/>
      <c r="I179" s="11"/>
      <c r="J179" s="11"/>
      <c r="K179" s="11"/>
      <c r="L179" s="11"/>
      <c r="M179" s="11"/>
      <c r="N179" s="15"/>
      <c r="O179" s="11"/>
      <c r="P179" s="11"/>
      <c r="Q179" s="11"/>
      <c r="R179" s="11"/>
      <c r="S179" s="11"/>
      <c r="T179" s="11"/>
      <c r="U179" s="11"/>
      <c r="V179" s="11"/>
      <c r="W179" s="11"/>
      <c r="X179" s="11"/>
      <c r="Y179" s="11"/>
      <c r="Z179" s="11"/>
      <c r="AA179" s="400"/>
      <c r="HH179" s="11"/>
      <c r="HI179" s="11"/>
      <c r="HJ179" s="11"/>
      <c r="HK179" s="11"/>
      <c r="HL179" s="11"/>
      <c r="HM179" s="11"/>
      <c r="HN179" s="11"/>
      <c r="HO179" s="11"/>
      <c r="HP179" s="11"/>
      <c r="HQ179" s="11"/>
      <c r="HR179" s="11"/>
      <c r="HS179" s="11"/>
      <c r="HT179" s="11"/>
      <c r="HU179" s="11"/>
      <c r="HV179" s="11"/>
      <c r="HW179" s="11"/>
      <c r="HX179" s="11"/>
      <c r="HY179" s="11"/>
      <c r="HZ179" s="11"/>
      <c r="IA179" s="11"/>
      <c r="IB179" s="11"/>
      <c r="IC179" s="11"/>
      <c r="ID179" s="11"/>
      <c r="IE179" s="11"/>
      <c r="IF179" s="11"/>
      <c r="IG179" s="11"/>
      <c r="IH179" s="11"/>
      <c r="II179" s="11"/>
      <c r="IJ179" s="11"/>
      <c r="IK179" s="11"/>
      <c r="IL179" s="11"/>
      <c r="IM179" s="11"/>
      <c r="IN179" s="11"/>
      <c r="IO179" s="11"/>
      <c r="IP179" s="11"/>
      <c r="IQ179" s="11"/>
      <c r="IR179" s="11"/>
      <c r="IS179" s="11"/>
      <c r="IT179" s="11"/>
      <c r="IU179" s="11"/>
      <c r="IV179" s="11"/>
      <c r="IW179" s="11"/>
      <c r="IX179" s="11"/>
      <c r="IY179" s="11"/>
      <c r="IZ179" s="11"/>
      <c r="JA179" s="11"/>
      <c r="JB179" s="11"/>
      <c r="JC179" s="11"/>
      <c r="JD179" s="11"/>
      <c r="JE179" s="11"/>
      <c r="JF179" s="11"/>
      <c r="JG179" s="11"/>
      <c r="JH179" s="11"/>
      <c r="JI179" s="11"/>
      <c r="JJ179" s="11"/>
      <c r="JK179" s="11"/>
      <c r="JL179" s="11"/>
      <c r="JM179" s="11"/>
      <c r="JN179" s="11"/>
      <c r="JO179" s="11"/>
      <c r="JP179" s="11"/>
      <c r="JQ179" s="11"/>
      <c r="JR179" s="11"/>
    </row>
    <row r="180" spans="1:278" x14ac:dyDescent="0.2">
      <c r="A180" s="11"/>
      <c r="B180" s="11"/>
      <c r="C180" s="11"/>
      <c r="D180" s="11"/>
      <c r="E180" s="11"/>
      <c r="F180" s="11"/>
      <c r="G180" s="11"/>
      <c r="H180" s="11"/>
      <c r="I180" s="11"/>
      <c r="J180" s="11"/>
      <c r="K180" s="11"/>
      <c r="L180" s="11"/>
      <c r="M180" s="11"/>
      <c r="N180" s="15"/>
      <c r="O180" s="11"/>
      <c r="P180" s="11"/>
      <c r="Q180" s="11"/>
      <c r="R180" s="11"/>
      <c r="S180" s="11"/>
      <c r="T180" s="11"/>
      <c r="U180" s="11"/>
      <c r="V180" s="11"/>
      <c r="W180" s="11"/>
      <c r="X180" s="11"/>
      <c r="Y180" s="11"/>
      <c r="Z180" s="11"/>
      <c r="AA180" s="400"/>
      <c r="HH180" s="11"/>
      <c r="HI180" s="11"/>
      <c r="HJ180" s="11"/>
      <c r="HK180" s="11"/>
      <c r="HL180" s="11"/>
      <c r="HM180" s="11"/>
      <c r="HN180" s="11"/>
      <c r="HO180" s="11"/>
      <c r="HP180" s="11"/>
      <c r="HQ180" s="11"/>
      <c r="HR180" s="11"/>
      <c r="HS180" s="11"/>
      <c r="HT180" s="11"/>
      <c r="HU180" s="11"/>
      <c r="HV180" s="11"/>
      <c r="HW180" s="11"/>
      <c r="HX180" s="11"/>
      <c r="HY180" s="11"/>
      <c r="HZ180" s="11"/>
      <c r="IA180" s="11"/>
      <c r="IB180" s="11"/>
      <c r="IC180" s="11"/>
      <c r="ID180" s="11"/>
      <c r="IE180" s="11"/>
      <c r="IF180" s="11"/>
      <c r="IG180" s="11"/>
      <c r="IH180" s="11"/>
      <c r="II180" s="11"/>
      <c r="IJ180" s="11"/>
      <c r="IK180" s="11"/>
      <c r="IL180" s="11"/>
      <c r="IM180" s="11"/>
      <c r="IN180" s="11"/>
      <c r="IO180" s="11"/>
      <c r="IP180" s="11"/>
      <c r="IQ180" s="11"/>
      <c r="IR180" s="11"/>
      <c r="IS180" s="11"/>
      <c r="IT180" s="11"/>
      <c r="IU180" s="11"/>
      <c r="IV180" s="11"/>
      <c r="IW180" s="11"/>
      <c r="IX180" s="11"/>
      <c r="IY180" s="11"/>
      <c r="IZ180" s="11"/>
      <c r="JA180" s="11"/>
      <c r="JB180" s="11"/>
      <c r="JC180" s="11"/>
      <c r="JD180" s="11"/>
      <c r="JE180" s="11"/>
      <c r="JF180" s="11"/>
      <c r="JG180" s="11"/>
      <c r="JH180" s="11"/>
      <c r="JI180" s="11"/>
      <c r="JJ180" s="11"/>
      <c r="JK180" s="11"/>
      <c r="JL180" s="11"/>
      <c r="JM180" s="11"/>
      <c r="JN180" s="11"/>
      <c r="JO180" s="11"/>
      <c r="JP180" s="11"/>
      <c r="JQ180" s="11"/>
      <c r="JR180" s="11"/>
    </row>
    <row r="181" spans="1:278" x14ac:dyDescent="0.2">
      <c r="A181" s="11"/>
      <c r="B181" s="11"/>
      <c r="C181" s="11"/>
      <c r="D181" s="11"/>
      <c r="E181" s="11"/>
      <c r="F181" s="11"/>
      <c r="G181" s="11"/>
      <c r="H181" s="11"/>
      <c r="I181" s="11"/>
      <c r="J181" s="11"/>
      <c r="K181" s="11"/>
      <c r="L181" s="11"/>
      <c r="M181" s="11"/>
      <c r="N181" s="15"/>
      <c r="O181" s="11"/>
      <c r="P181" s="11"/>
      <c r="Q181" s="11"/>
      <c r="R181" s="11"/>
      <c r="S181" s="11"/>
      <c r="T181" s="11"/>
      <c r="U181" s="11"/>
      <c r="V181" s="11"/>
      <c r="W181" s="11"/>
      <c r="X181" s="11"/>
      <c r="Y181" s="11"/>
      <c r="Z181" s="11"/>
      <c r="AA181" s="400"/>
      <c r="HH181" s="11"/>
      <c r="HI181" s="11"/>
      <c r="HJ181" s="11"/>
      <c r="HK181" s="11"/>
      <c r="HL181" s="11"/>
      <c r="HM181" s="11"/>
      <c r="HN181" s="11"/>
      <c r="HO181" s="11"/>
      <c r="HP181" s="11"/>
      <c r="HQ181" s="11"/>
      <c r="HR181" s="11"/>
      <c r="HS181" s="11"/>
      <c r="HT181" s="11"/>
      <c r="HU181" s="11"/>
      <c r="HV181" s="11"/>
      <c r="HW181" s="11"/>
      <c r="HX181" s="11"/>
      <c r="HY181" s="11"/>
      <c r="HZ181" s="11"/>
      <c r="IA181" s="11"/>
      <c r="IB181" s="11"/>
      <c r="IC181" s="11"/>
      <c r="ID181" s="11"/>
      <c r="IE181" s="11"/>
      <c r="IF181" s="11"/>
      <c r="IG181" s="11"/>
      <c r="IH181" s="11"/>
      <c r="II181" s="11"/>
      <c r="IJ181" s="11"/>
      <c r="IK181" s="11"/>
      <c r="IL181" s="11"/>
      <c r="IM181" s="11"/>
      <c r="IN181" s="11"/>
      <c r="IO181" s="11"/>
      <c r="IP181" s="11"/>
      <c r="IQ181" s="11"/>
      <c r="IR181" s="11"/>
      <c r="IS181" s="11"/>
      <c r="IT181" s="11"/>
      <c r="IU181" s="11"/>
      <c r="IV181" s="11"/>
      <c r="IW181" s="11"/>
      <c r="IX181" s="11"/>
      <c r="IY181" s="11"/>
      <c r="IZ181" s="11"/>
      <c r="JA181" s="11"/>
      <c r="JB181" s="11"/>
      <c r="JC181" s="11"/>
      <c r="JD181" s="11"/>
      <c r="JE181" s="11"/>
      <c r="JF181" s="11"/>
      <c r="JG181" s="11"/>
      <c r="JH181" s="11"/>
      <c r="JI181" s="11"/>
      <c r="JJ181" s="11"/>
      <c r="JK181" s="11"/>
      <c r="JL181" s="11"/>
      <c r="JM181" s="11"/>
      <c r="JN181" s="11"/>
      <c r="JO181" s="11"/>
      <c r="JP181" s="11"/>
      <c r="JQ181" s="11"/>
      <c r="JR181" s="11"/>
    </row>
    <row r="182" spans="1:278" x14ac:dyDescent="0.2">
      <c r="A182" s="11"/>
      <c r="B182" s="11"/>
      <c r="C182" s="11"/>
      <c r="D182" s="11"/>
      <c r="E182" s="11"/>
      <c r="F182" s="11"/>
      <c r="G182" s="11"/>
      <c r="H182" s="11"/>
      <c r="I182" s="11"/>
      <c r="J182" s="11"/>
      <c r="K182" s="11"/>
      <c r="L182" s="11"/>
      <c r="M182" s="11"/>
      <c r="N182" s="15"/>
      <c r="O182" s="11"/>
      <c r="P182" s="11"/>
      <c r="Q182" s="11"/>
      <c r="R182" s="11"/>
      <c r="S182" s="11"/>
      <c r="T182" s="11"/>
      <c r="U182" s="11"/>
      <c r="V182" s="11"/>
      <c r="W182" s="11"/>
      <c r="X182" s="11"/>
      <c r="Y182" s="11"/>
      <c r="Z182" s="11"/>
      <c r="AA182" s="400"/>
      <c r="HH182" s="11"/>
      <c r="HI182" s="11"/>
      <c r="HJ182" s="11"/>
      <c r="HK182" s="11"/>
      <c r="HL182" s="11"/>
      <c r="HM182" s="11"/>
      <c r="HN182" s="11"/>
      <c r="HO182" s="11"/>
      <c r="HP182" s="11"/>
      <c r="HQ182" s="11"/>
      <c r="HR182" s="11"/>
      <c r="HS182" s="11"/>
      <c r="HT182" s="11"/>
      <c r="HU182" s="11"/>
      <c r="HV182" s="11"/>
      <c r="HW182" s="11"/>
      <c r="HX182" s="11"/>
      <c r="HY182" s="11"/>
      <c r="HZ182" s="11"/>
      <c r="IA182" s="11"/>
      <c r="IB182" s="11"/>
      <c r="IC182" s="11"/>
      <c r="ID182" s="11"/>
      <c r="IE182" s="11"/>
      <c r="IF182" s="11"/>
      <c r="IG182" s="11"/>
      <c r="IH182" s="11"/>
      <c r="II182" s="11"/>
      <c r="IJ182" s="11"/>
      <c r="IK182" s="11"/>
      <c r="IL182" s="11"/>
      <c r="IM182" s="11"/>
      <c r="IN182" s="11"/>
      <c r="IO182" s="11"/>
      <c r="IP182" s="11"/>
      <c r="IQ182" s="11"/>
      <c r="IR182" s="11"/>
      <c r="IS182" s="11"/>
      <c r="IT182" s="11"/>
      <c r="IU182" s="11"/>
      <c r="IV182" s="11"/>
      <c r="IW182" s="11"/>
      <c r="IX182" s="11"/>
      <c r="IY182" s="11"/>
      <c r="IZ182" s="11"/>
      <c r="JA182" s="11"/>
      <c r="JB182" s="11"/>
      <c r="JC182" s="11"/>
      <c r="JD182" s="11"/>
      <c r="JE182" s="11"/>
      <c r="JF182" s="11"/>
      <c r="JG182" s="11"/>
      <c r="JH182" s="11"/>
      <c r="JI182" s="11"/>
      <c r="JJ182" s="11"/>
      <c r="JK182" s="11"/>
      <c r="JL182" s="11"/>
      <c r="JM182" s="11"/>
      <c r="JN182" s="11"/>
      <c r="JO182" s="11"/>
      <c r="JP182" s="11"/>
      <c r="JQ182" s="11"/>
      <c r="JR182" s="11"/>
    </row>
    <row r="183" spans="1:278" x14ac:dyDescent="0.2">
      <c r="A183" s="11"/>
      <c r="B183" s="11"/>
      <c r="C183" s="11"/>
      <c r="D183" s="11"/>
      <c r="E183" s="11"/>
      <c r="F183" s="11"/>
      <c r="G183" s="11"/>
      <c r="H183" s="11"/>
      <c r="I183" s="11"/>
      <c r="J183" s="11"/>
      <c r="K183" s="11"/>
      <c r="L183" s="11"/>
      <c r="M183" s="11"/>
      <c r="N183" s="15"/>
      <c r="O183" s="11"/>
      <c r="P183" s="11"/>
      <c r="Q183" s="11"/>
      <c r="R183" s="11"/>
      <c r="S183" s="11"/>
      <c r="T183" s="11"/>
      <c r="U183" s="11"/>
      <c r="V183" s="11"/>
      <c r="W183" s="11"/>
      <c r="X183" s="11"/>
      <c r="Y183" s="11"/>
      <c r="Z183" s="11"/>
      <c r="AA183" s="400"/>
      <c r="HH183" s="11"/>
      <c r="HI183" s="11"/>
      <c r="HJ183" s="11"/>
      <c r="HK183" s="11"/>
      <c r="HL183" s="11"/>
      <c r="HM183" s="11"/>
      <c r="HN183" s="11"/>
      <c r="HO183" s="11"/>
      <c r="HP183" s="11"/>
      <c r="HQ183" s="11"/>
      <c r="HR183" s="11"/>
      <c r="HS183" s="11"/>
      <c r="HT183" s="11"/>
      <c r="HU183" s="11"/>
      <c r="HV183" s="11"/>
      <c r="HW183" s="11"/>
      <c r="HX183" s="11"/>
      <c r="HY183" s="11"/>
      <c r="HZ183" s="11"/>
      <c r="IA183" s="11"/>
      <c r="IB183" s="11"/>
      <c r="IC183" s="11"/>
      <c r="ID183" s="11"/>
      <c r="IE183" s="11"/>
      <c r="IF183" s="11"/>
      <c r="IG183" s="11"/>
      <c r="IH183" s="11"/>
      <c r="II183" s="11"/>
      <c r="IJ183" s="11"/>
      <c r="IK183" s="11"/>
      <c r="IL183" s="11"/>
      <c r="IM183" s="11"/>
      <c r="IN183" s="11"/>
      <c r="IO183" s="11"/>
      <c r="IP183" s="11"/>
      <c r="IQ183" s="11"/>
      <c r="IR183" s="11"/>
      <c r="IS183" s="11"/>
      <c r="IT183" s="11"/>
      <c r="IU183" s="11"/>
      <c r="IV183" s="11"/>
      <c r="IW183" s="11"/>
      <c r="IX183" s="11"/>
      <c r="IY183" s="11"/>
      <c r="IZ183" s="11"/>
      <c r="JA183" s="11"/>
      <c r="JB183" s="11"/>
      <c r="JC183" s="11"/>
      <c r="JD183" s="11"/>
      <c r="JE183" s="11"/>
      <c r="JF183" s="11"/>
      <c r="JG183" s="11"/>
      <c r="JH183" s="11"/>
      <c r="JI183" s="11"/>
      <c r="JJ183" s="11"/>
      <c r="JK183" s="11"/>
      <c r="JL183" s="11"/>
      <c r="JM183" s="11"/>
      <c r="JN183" s="11"/>
      <c r="JO183" s="11"/>
      <c r="JP183" s="11"/>
      <c r="JQ183" s="11"/>
      <c r="JR183" s="11"/>
    </row>
    <row r="184" spans="1:278" x14ac:dyDescent="0.2">
      <c r="A184" s="11"/>
      <c r="B184" s="11"/>
      <c r="C184" s="11"/>
      <c r="D184" s="11"/>
      <c r="E184" s="11"/>
      <c r="F184" s="11"/>
      <c r="G184" s="11"/>
      <c r="H184" s="11"/>
      <c r="I184" s="11"/>
      <c r="J184" s="11"/>
      <c r="K184" s="11"/>
      <c r="L184" s="11"/>
      <c r="M184" s="11"/>
    </row>
    <row r="185" spans="1:278" x14ac:dyDescent="0.2">
      <c r="A185" s="11"/>
      <c r="B185" s="11"/>
      <c r="C185" s="11"/>
      <c r="D185" s="11"/>
      <c r="E185" s="11"/>
      <c r="F185" s="11"/>
      <c r="G185" s="11"/>
      <c r="H185" s="11"/>
      <c r="I185" s="11"/>
      <c r="J185" s="11"/>
      <c r="K185" s="11"/>
      <c r="L185" s="11"/>
      <c r="M185" s="11"/>
    </row>
    <row r="186" spans="1:278" x14ac:dyDescent="0.2">
      <c r="A186" s="11"/>
      <c r="B186" s="11"/>
      <c r="C186" s="11"/>
      <c r="D186" s="11"/>
      <c r="E186" s="11"/>
      <c r="F186" s="11"/>
      <c r="G186" s="11"/>
      <c r="H186" s="11"/>
      <c r="I186" s="11"/>
      <c r="J186" s="11"/>
      <c r="K186" s="11"/>
      <c r="L186" s="11"/>
      <c r="M186" s="11"/>
    </row>
    <row r="187" spans="1:278" x14ac:dyDescent="0.2">
      <c r="A187" s="11"/>
      <c r="B187" s="11"/>
      <c r="C187" s="11"/>
      <c r="D187" s="11"/>
      <c r="E187" s="11"/>
      <c r="F187" s="11"/>
      <c r="G187" s="11"/>
      <c r="H187" s="11"/>
      <c r="I187" s="11"/>
      <c r="J187" s="11"/>
      <c r="K187" s="11"/>
      <c r="L187" s="11"/>
      <c r="M187" s="11"/>
    </row>
    <row r="188" spans="1:278" x14ac:dyDescent="0.2">
      <c r="A188" s="11"/>
      <c r="B188" s="11"/>
      <c r="C188" s="11"/>
      <c r="D188" s="11"/>
      <c r="E188" s="11"/>
      <c r="F188" s="11"/>
      <c r="G188" s="11"/>
      <c r="H188" s="11"/>
      <c r="I188" s="11"/>
      <c r="J188" s="11"/>
      <c r="K188" s="11"/>
      <c r="L188" s="11"/>
      <c r="M188" s="11"/>
    </row>
    <row r="189" spans="1:278" x14ac:dyDescent="0.2">
      <c r="A189" s="11"/>
      <c r="B189" s="11"/>
      <c r="C189" s="11"/>
      <c r="D189" s="11"/>
      <c r="E189" s="11"/>
      <c r="F189" s="11"/>
      <c r="G189" s="11"/>
      <c r="H189" s="11"/>
      <c r="I189" s="11"/>
      <c r="J189" s="11"/>
      <c r="K189" s="11"/>
      <c r="L189" s="11"/>
      <c r="M189" s="11"/>
    </row>
    <row r="190" spans="1:278" x14ac:dyDescent="0.2">
      <c r="A190" s="11"/>
      <c r="B190" s="11"/>
      <c r="C190" s="11"/>
      <c r="D190" s="11"/>
      <c r="E190" s="11"/>
      <c r="F190" s="11"/>
      <c r="G190" s="11"/>
      <c r="H190" s="11"/>
      <c r="I190" s="11"/>
      <c r="J190" s="11"/>
      <c r="K190" s="11"/>
      <c r="L190" s="11"/>
      <c r="M190" s="11"/>
    </row>
    <row r="191" spans="1:278" x14ac:dyDescent="0.2">
      <c r="A191" s="11"/>
      <c r="B191" s="11"/>
      <c r="C191" s="11"/>
      <c r="D191" s="11"/>
      <c r="E191" s="11"/>
      <c r="F191" s="11"/>
      <c r="G191" s="11"/>
      <c r="H191" s="11"/>
      <c r="I191" s="11"/>
      <c r="J191" s="11"/>
      <c r="K191" s="11"/>
      <c r="L191" s="11"/>
      <c r="M191" s="11"/>
    </row>
    <row r="192" spans="1:278" x14ac:dyDescent="0.2">
      <c r="A192" s="11"/>
      <c r="B192" s="11"/>
      <c r="C192" s="11"/>
      <c r="D192" s="11"/>
      <c r="E192" s="11"/>
      <c r="F192" s="11"/>
      <c r="G192" s="11"/>
      <c r="H192" s="11"/>
      <c r="I192" s="11"/>
      <c r="J192" s="11"/>
      <c r="K192" s="11"/>
      <c r="L192" s="11"/>
      <c r="M192" s="11"/>
    </row>
    <row r="193" spans="1:13" x14ac:dyDescent="0.2">
      <c r="A193" s="11"/>
      <c r="B193" s="11"/>
      <c r="C193" s="11"/>
      <c r="D193" s="11"/>
      <c r="E193" s="11"/>
      <c r="F193" s="11"/>
      <c r="G193" s="11"/>
      <c r="H193" s="11"/>
      <c r="I193" s="11"/>
      <c r="J193" s="11"/>
      <c r="K193" s="11"/>
      <c r="L193" s="11"/>
      <c r="M193" s="11"/>
    </row>
    <row r="194" spans="1:13" x14ac:dyDescent="0.2">
      <c r="A194" s="11"/>
      <c r="B194" s="11"/>
      <c r="C194" s="11"/>
      <c r="D194" s="11"/>
      <c r="E194" s="11"/>
      <c r="F194" s="11"/>
      <c r="G194" s="11"/>
      <c r="H194" s="11"/>
      <c r="I194" s="11"/>
      <c r="J194" s="11"/>
      <c r="K194" s="11"/>
      <c r="L194" s="11"/>
      <c r="M194" s="11"/>
    </row>
    <row r="195" spans="1:13" x14ac:dyDescent="0.2">
      <c r="A195" s="11"/>
      <c r="B195" s="11"/>
      <c r="C195" s="11"/>
      <c r="D195" s="11"/>
      <c r="E195" s="11"/>
      <c r="F195" s="11"/>
      <c r="G195" s="11"/>
      <c r="H195" s="11"/>
      <c r="I195" s="11"/>
      <c r="J195" s="11"/>
      <c r="K195" s="11"/>
      <c r="L195" s="11"/>
      <c r="M195" s="11"/>
    </row>
    <row r="196" spans="1:13" x14ac:dyDescent="0.2">
      <c r="A196" s="11"/>
      <c r="B196" s="11"/>
      <c r="C196" s="11"/>
      <c r="D196" s="11"/>
      <c r="E196" s="11"/>
      <c r="F196" s="11"/>
      <c r="G196" s="11"/>
      <c r="H196" s="11"/>
      <c r="I196" s="11"/>
      <c r="J196" s="11"/>
      <c r="K196" s="11"/>
      <c r="L196" s="11"/>
      <c r="M196" s="11"/>
    </row>
    <row r="197" spans="1:13" x14ac:dyDescent="0.2">
      <c r="A197" s="11"/>
      <c r="B197" s="11"/>
      <c r="C197" s="11"/>
      <c r="D197" s="11"/>
      <c r="E197" s="11"/>
      <c r="F197" s="11"/>
      <c r="G197" s="11"/>
      <c r="H197" s="11"/>
      <c r="I197" s="11"/>
      <c r="J197" s="11"/>
      <c r="K197" s="11"/>
      <c r="L197" s="11"/>
      <c r="M197" s="11"/>
    </row>
    <row r="198" spans="1:13" x14ac:dyDescent="0.2">
      <c r="A198" s="11"/>
      <c r="B198" s="11"/>
      <c r="C198" s="11"/>
      <c r="D198" s="11"/>
      <c r="E198" s="11"/>
      <c r="F198" s="11"/>
      <c r="G198" s="11"/>
      <c r="H198" s="11"/>
      <c r="I198" s="11"/>
      <c r="J198" s="11"/>
      <c r="K198" s="11"/>
      <c r="L198" s="11"/>
      <c r="M198" s="11"/>
    </row>
    <row r="199" spans="1:13" x14ac:dyDescent="0.2">
      <c r="A199" s="11"/>
      <c r="B199" s="11"/>
      <c r="C199" s="11"/>
      <c r="D199" s="11"/>
      <c r="E199" s="11"/>
      <c r="F199" s="11"/>
      <c r="G199" s="11"/>
      <c r="H199" s="11"/>
      <c r="I199" s="11"/>
      <c r="J199" s="11"/>
      <c r="K199" s="11"/>
      <c r="L199" s="11"/>
      <c r="M199" s="11"/>
    </row>
    <row r="200" spans="1:13" x14ac:dyDescent="0.2">
      <c r="A200" s="11"/>
      <c r="B200" s="11"/>
      <c r="C200" s="11"/>
      <c r="D200" s="11"/>
      <c r="E200" s="11"/>
      <c r="F200" s="11"/>
      <c r="G200" s="11"/>
      <c r="H200" s="11"/>
      <c r="I200" s="11"/>
      <c r="J200" s="11"/>
      <c r="K200" s="11"/>
      <c r="L200" s="11"/>
      <c r="M200" s="11"/>
    </row>
    <row r="201" spans="1:13" x14ac:dyDescent="0.2">
      <c r="A201" s="11"/>
      <c r="B201" s="11"/>
      <c r="C201" s="11"/>
      <c r="D201" s="11"/>
      <c r="E201" s="11"/>
      <c r="F201" s="11"/>
      <c r="G201" s="11"/>
      <c r="H201" s="11"/>
      <c r="I201" s="11"/>
      <c r="J201" s="11"/>
      <c r="K201" s="11"/>
      <c r="L201" s="11"/>
      <c r="M201" s="11"/>
    </row>
    <row r="202" spans="1:13" x14ac:dyDescent="0.2">
      <c r="A202" s="11"/>
      <c r="B202" s="11"/>
      <c r="C202" s="11"/>
      <c r="D202" s="11"/>
      <c r="E202" s="11"/>
      <c r="F202" s="11"/>
      <c r="G202" s="11"/>
      <c r="H202" s="11"/>
      <c r="I202" s="11"/>
      <c r="J202" s="11"/>
      <c r="K202" s="11"/>
      <c r="L202" s="11"/>
      <c r="M202" s="11"/>
    </row>
    <row r="203" spans="1:13" x14ac:dyDescent="0.2">
      <c r="A203" s="11"/>
      <c r="B203" s="11"/>
      <c r="C203" s="11"/>
      <c r="D203" s="11"/>
      <c r="E203" s="11"/>
      <c r="F203" s="11"/>
      <c r="G203" s="11"/>
      <c r="H203" s="11"/>
      <c r="I203" s="11"/>
      <c r="J203" s="11"/>
      <c r="K203" s="11"/>
      <c r="L203" s="11"/>
      <c r="M203" s="11"/>
    </row>
    <row r="204" spans="1:13" x14ac:dyDescent="0.2">
      <c r="A204" s="11"/>
      <c r="B204" s="11"/>
      <c r="C204" s="11"/>
      <c r="D204" s="11"/>
      <c r="E204" s="11"/>
      <c r="F204" s="11"/>
      <c r="G204" s="11"/>
      <c r="H204" s="11"/>
      <c r="I204" s="11"/>
      <c r="J204" s="11"/>
      <c r="K204" s="11"/>
      <c r="L204" s="11"/>
      <c r="M204" s="11"/>
    </row>
  </sheetData>
  <sheetProtection algorithmName="SHA-512" hashValue="mML72eJDt8baRdIkvnHQR6Wf6JBjVtFh5yuBDRBSZI4DMCQWF9D/BoxepYXO0wzJjpB4yHnIRGQAdiXIjnQW3Q==" saltValue="W0nkaSp145/yveIl0xWoIg==" spinCount="100000" sheet="1" objects="1" scenarios="1"/>
  <mergeCells count="34">
    <mergeCell ref="U63:X63"/>
    <mergeCell ref="U67:X67"/>
    <mergeCell ref="U59:X59"/>
    <mergeCell ref="U47:X47"/>
    <mergeCell ref="U51:X51"/>
    <mergeCell ref="U55:X55"/>
    <mergeCell ref="D57:E57"/>
    <mergeCell ref="G57:H57"/>
    <mergeCell ref="K15:M15"/>
    <mergeCell ref="E40:F42"/>
    <mergeCell ref="E43:F43"/>
    <mergeCell ref="H40:J42"/>
    <mergeCell ref="H43:J43"/>
    <mergeCell ref="A46:B46"/>
    <mergeCell ref="A38:B38"/>
    <mergeCell ref="A40:B40"/>
    <mergeCell ref="A42:B42"/>
    <mergeCell ref="A44:B44"/>
    <mergeCell ref="A50:C50"/>
    <mergeCell ref="U23:Y23"/>
    <mergeCell ref="L45:M48"/>
    <mergeCell ref="O11:Q11"/>
    <mergeCell ref="C38:M38"/>
    <mergeCell ref="O23:S23"/>
    <mergeCell ref="O38:S38"/>
    <mergeCell ref="O46:S46"/>
    <mergeCell ref="O43:Q43"/>
    <mergeCell ref="V11:V18"/>
    <mergeCell ref="U43:Y43"/>
    <mergeCell ref="U31:Y31"/>
    <mergeCell ref="U35:Y35"/>
    <mergeCell ref="U39:Y39"/>
    <mergeCell ref="U27:Y27"/>
    <mergeCell ref="A11:M11"/>
  </mergeCells>
  <phoneticPr fontId="9" type="noConversion"/>
  <conditionalFormatting sqref="C44">
    <cfRule type="cellIs" dxfId="47" priority="3" stopIfTrue="1" operator="lessThan">
      <formula>18</formula>
    </cfRule>
  </conditionalFormatting>
  <conditionalFormatting sqref="C40">
    <cfRule type="cellIs" dxfId="46" priority="5" stopIfTrue="1" operator="equal">
      <formula>0</formula>
    </cfRule>
    <cfRule type="cellIs" dxfId="45" priority="6" stopIfTrue="1" operator="greaterThan">
      <formula>2</formula>
    </cfRule>
  </conditionalFormatting>
  <conditionalFormatting sqref="C46">
    <cfRule type="cellIs" dxfId="44" priority="8" stopIfTrue="1" operator="equal">
      <formula>0</formula>
    </cfRule>
  </conditionalFormatting>
  <conditionalFormatting sqref="O12:Q20">
    <cfRule type="containsText" dxfId="43" priority="1" operator="containsText" text="TRUE">
      <formula>NOT(ISERROR(SEARCH("TRUE",O12)))</formula>
    </cfRule>
    <cfRule type="containsText" dxfId="42" priority="2" operator="containsText" text="FALSE">
      <formula>NOT(ISERROR(SEARCH("FALSE",O12)))</formula>
    </cfRule>
  </conditionalFormatting>
  <pageMargins left="0.25" right="0.25" top="0.25" bottom="0.25" header="0.511811023622047" footer="0.511811023622047"/>
  <pageSetup paperSize="9" scale="10" orientation="landscape" r:id="rId1"/>
  <headerFooter alignWithMargins="0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3110" r:id="rId4" name="Check Box 38">
              <controlPr defaultSize="0" autoFill="0" autoLine="0" autoPict="0">
                <anchor moveWithCells="1">
                  <from>
                    <xdr:col>30</xdr:col>
                    <xdr:colOff>63500</xdr:colOff>
                    <xdr:row>52</xdr:row>
                    <xdr:rowOff>127000</xdr:rowOff>
                  </from>
                  <to>
                    <xdr:col>30</xdr:col>
                    <xdr:colOff>63500</xdr:colOff>
                    <xdr:row>52</xdr:row>
                    <xdr:rowOff>177800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111" r:id="rId5" name="Check Box 39">
              <controlPr defaultSize="0" autoFill="0" autoLine="0" autoPict="0" altText="24 años">
                <anchor moveWithCells="1">
                  <from>
                    <xdr:col>5</xdr:col>
                    <xdr:colOff>1155700</xdr:colOff>
                    <xdr:row>44</xdr:row>
                    <xdr:rowOff>152400</xdr:rowOff>
                  </from>
                  <to>
                    <xdr:col>5</xdr:col>
                    <xdr:colOff>1511300</xdr:colOff>
                    <xdr:row>45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117" r:id="rId6" name="Drop Down 45">
              <controlPr defaultSize="0" autoLine="0" autoPict="0">
                <anchor moveWithCells="1">
                  <from>
                    <xdr:col>10</xdr:col>
                    <xdr:colOff>1536700</xdr:colOff>
                    <xdr:row>41</xdr:row>
                    <xdr:rowOff>88900</xdr:rowOff>
                  </from>
                  <to>
                    <xdr:col>12</xdr:col>
                    <xdr:colOff>2171700</xdr:colOff>
                    <xdr:row>43</xdr:row>
                    <xdr:rowOff>25400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118" r:id="rId7" name="Drop Down 46">
              <controlPr defaultSize="0" autoLine="0" autoPict="0">
                <anchor moveWithCells="1">
                  <from>
                    <xdr:col>7</xdr:col>
                    <xdr:colOff>12700</xdr:colOff>
                    <xdr:row>45</xdr:row>
                    <xdr:rowOff>139700</xdr:rowOff>
                  </from>
                  <to>
                    <xdr:col>10</xdr:col>
                    <xdr:colOff>12700</xdr:colOff>
                    <xdr:row>47</xdr:row>
                    <xdr:rowOff>25400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8">
    <pageSetUpPr fitToPage="1"/>
  </sheetPr>
  <dimension ref="A1:AY86"/>
  <sheetViews>
    <sheetView showGridLines="0" zoomScaleNormal="100" workbookViewId="0">
      <selection activeCell="A12" sqref="A12"/>
    </sheetView>
  </sheetViews>
  <sheetFormatPr baseColWidth="10" defaultColWidth="8.83203125" defaultRowHeight="16" x14ac:dyDescent="0.15"/>
  <cols>
    <col min="1" max="1" width="59" style="79" bestFit="1" customWidth="1"/>
    <col min="2" max="4" width="20.83203125" style="79" customWidth="1"/>
    <col min="5" max="5" width="1.1640625" style="248" hidden="1" customWidth="1"/>
    <col min="6" max="6" width="2" style="110" customWidth="1"/>
    <col min="7" max="7" width="8.83203125" style="79"/>
    <col min="8" max="51" width="8.83203125" style="79" customWidth="1"/>
    <col min="52" max="16384" width="8.83203125" style="79"/>
  </cols>
  <sheetData>
    <row r="1" spans="1:51" x14ac:dyDescent="0.15">
      <c r="A1" s="78"/>
      <c r="B1" s="78"/>
      <c r="C1" s="100" t="b">
        <v>0</v>
      </c>
      <c r="D1" s="78"/>
      <c r="H1" s="505" t="s">
        <v>59</v>
      </c>
      <c r="I1" s="505"/>
      <c r="J1" s="505"/>
      <c r="K1" s="505"/>
      <c r="L1" s="505"/>
      <c r="M1" s="505"/>
      <c r="N1" s="505"/>
      <c r="O1" s="505"/>
      <c r="P1" s="505"/>
      <c r="Q1" s="505"/>
      <c r="R1" s="505"/>
      <c r="S1" s="505"/>
      <c r="T1" s="505"/>
      <c r="U1" s="505"/>
      <c r="V1" s="117"/>
      <c r="W1" s="505" t="s">
        <v>59</v>
      </c>
      <c r="X1" s="505"/>
      <c r="Y1" s="505"/>
      <c r="Z1" s="505"/>
      <c r="AA1" s="505"/>
      <c r="AB1" s="505"/>
      <c r="AC1" s="505"/>
      <c r="AD1" s="505"/>
      <c r="AE1" s="505"/>
      <c r="AF1" s="505"/>
      <c r="AG1" s="505"/>
      <c r="AH1" s="505"/>
      <c r="AI1" s="505"/>
      <c r="AJ1" s="505"/>
      <c r="AK1" s="117"/>
      <c r="AL1" s="505" t="s">
        <v>59</v>
      </c>
      <c r="AM1" s="505"/>
      <c r="AN1" s="505"/>
      <c r="AO1" s="505"/>
      <c r="AP1" s="505"/>
      <c r="AQ1" s="505"/>
      <c r="AR1" s="505"/>
      <c r="AS1" s="505"/>
      <c r="AT1" s="505"/>
      <c r="AU1" s="505"/>
      <c r="AV1" s="505"/>
      <c r="AW1" s="505"/>
      <c r="AX1" s="505"/>
      <c r="AY1" s="505"/>
    </row>
    <row r="2" spans="1:51" x14ac:dyDescent="0.15">
      <c r="A2" s="78"/>
      <c r="B2" s="78"/>
      <c r="C2" s="78"/>
      <c r="D2" s="78"/>
      <c r="H2" s="221"/>
      <c r="I2" s="222"/>
      <c r="J2" s="222"/>
      <c r="K2" s="222"/>
      <c r="L2" s="222"/>
      <c r="M2" s="222"/>
      <c r="N2" s="223"/>
      <c r="O2" s="223"/>
      <c r="P2" s="223"/>
      <c r="Q2" s="223"/>
      <c r="R2" s="223"/>
      <c r="S2" s="223"/>
      <c r="T2" s="223"/>
      <c r="U2" s="224"/>
      <c r="V2" s="117"/>
      <c r="W2" s="221"/>
      <c r="X2" s="222"/>
      <c r="Y2" s="222"/>
      <c r="Z2" s="222"/>
      <c r="AA2" s="222"/>
      <c r="AB2" s="222"/>
      <c r="AC2" s="223"/>
      <c r="AD2" s="223"/>
      <c r="AE2" s="223"/>
      <c r="AF2" s="223"/>
      <c r="AG2" s="223"/>
      <c r="AH2" s="223"/>
      <c r="AI2" s="223"/>
      <c r="AJ2" s="224"/>
      <c r="AK2" s="117"/>
      <c r="AL2" s="221"/>
      <c r="AM2" s="222"/>
      <c r="AN2" s="222"/>
      <c r="AO2" s="222"/>
      <c r="AP2" s="222"/>
      <c r="AQ2" s="222"/>
      <c r="AR2" s="223"/>
      <c r="AS2" s="223"/>
      <c r="AT2" s="223"/>
      <c r="AU2" s="223"/>
      <c r="AV2" s="223"/>
      <c r="AW2" s="223"/>
      <c r="AX2" s="223"/>
      <c r="AY2" s="224"/>
    </row>
    <row r="3" spans="1:51" x14ac:dyDescent="0.15">
      <c r="A3" s="78"/>
      <c r="B3" s="78"/>
      <c r="C3" s="78"/>
      <c r="D3" s="78"/>
      <c r="H3" s="225"/>
      <c r="I3" s="151"/>
      <c r="J3" s="151"/>
      <c r="K3" s="151" t="s">
        <v>0</v>
      </c>
      <c r="L3" s="151" t="s">
        <v>0</v>
      </c>
      <c r="M3" s="151" t="s">
        <v>0</v>
      </c>
      <c r="N3" s="131"/>
      <c r="O3" s="131"/>
      <c r="P3" s="131"/>
      <c r="Q3" s="131"/>
      <c r="R3" s="131"/>
      <c r="S3" s="131"/>
      <c r="T3" s="131"/>
      <c r="U3" s="226"/>
      <c r="V3" s="117"/>
      <c r="W3" s="225"/>
      <c r="X3" s="151"/>
      <c r="Y3" s="151"/>
      <c r="Z3" s="151" t="s">
        <v>0</v>
      </c>
      <c r="AA3" s="151" t="s">
        <v>0</v>
      </c>
      <c r="AB3" s="151" t="s">
        <v>0</v>
      </c>
      <c r="AC3" s="131"/>
      <c r="AD3" s="131"/>
      <c r="AE3" s="131"/>
      <c r="AF3" s="131"/>
      <c r="AG3" s="131"/>
      <c r="AH3" s="131"/>
      <c r="AI3" s="131"/>
      <c r="AJ3" s="226"/>
      <c r="AK3" s="117"/>
      <c r="AL3" s="225"/>
      <c r="AM3" s="151"/>
      <c r="AN3" s="151"/>
      <c r="AO3" s="151" t="s">
        <v>0</v>
      </c>
      <c r="AP3" s="151" t="s">
        <v>0</v>
      </c>
      <c r="AQ3" s="151" t="s">
        <v>0</v>
      </c>
      <c r="AR3" s="131"/>
      <c r="AS3" s="131"/>
      <c r="AT3" s="131"/>
      <c r="AU3" s="131"/>
      <c r="AV3" s="131"/>
      <c r="AW3" s="131"/>
      <c r="AX3" s="131"/>
      <c r="AY3" s="226"/>
    </row>
    <row r="4" spans="1:51" x14ac:dyDescent="0.15">
      <c r="A4" s="78"/>
      <c r="B4" s="78"/>
      <c r="C4" s="78"/>
      <c r="D4" s="78"/>
      <c r="H4" s="225"/>
      <c r="I4" s="151"/>
      <c r="J4" s="151"/>
      <c r="K4" s="151"/>
      <c r="L4" s="151"/>
      <c r="M4" s="151"/>
      <c r="N4" s="131"/>
      <c r="O4" s="131"/>
      <c r="P4" s="131"/>
      <c r="Q4" s="131"/>
      <c r="R4" s="131"/>
      <c r="S4" s="131"/>
      <c r="T4" s="131"/>
      <c r="U4" s="226"/>
      <c r="V4" s="117"/>
      <c r="W4" s="225"/>
      <c r="X4" s="151"/>
      <c r="Y4" s="151"/>
      <c r="Z4" s="151"/>
      <c r="AA4" s="151"/>
      <c r="AB4" s="151"/>
      <c r="AC4" s="131"/>
      <c r="AD4" s="131"/>
      <c r="AE4" s="131"/>
      <c r="AF4" s="131"/>
      <c r="AG4" s="131"/>
      <c r="AH4" s="131"/>
      <c r="AI4" s="131"/>
      <c r="AJ4" s="226"/>
      <c r="AK4" s="117"/>
      <c r="AL4" s="225"/>
      <c r="AM4" s="151"/>
      <c r="AN4" s="151"/>
      <c r="AO4" s="151"/>
      <c r="AP4" s="151"/>
      <c r="AQ4" s="151"/>
      <c r="AR4" s="131"/>
      <c r="AS4" s="131"/>
      <c r="AT4" s="131"/>
      <c r="AU4" s="131"/>
      <c r="AV4" s="131"/>
      <c r="AW4" s="131"/>
      <c r="AX4" s="131"/>
      <c r="AY4" s="226"/>
    </row>
    <row r="5" spans="1:51" ht="16" customHeight="1" x14ac:dyDescent="0.15">
      <c r="A5" s="519" t="s">
        <v>60</v>
      </c>
      <c r="B5" s="519"/>
      <c r="C5" s="520"/>
      <c r="D5" s="515" t="s">
        <v>61</v>
      </c>
      <c r="E5" s="279"/>
      <c r="H5" s="225"/>
      <c r="I5" s="151"/>
      <c r="J5" s="151"/>
      <c r="K5" s="151"/>
      <c r="L5" s="151"/>
      <c r="M5" s="151"/>
      <c r="N5" s="131"/>
      <c r="O5" s="131"/>
      <c r="P5" s="131"/>
      <c r="Q5" s="131"/>
      <c r="R5" s="131"/>
      <c r="S5" s="131"/>
      <c r="T5" s="131"/>
      <c r="U5" s="226"/>
      <c r="V5" s="117"/>
      <c r="W5" s="225"/>
      <c r="X5" s="151"/>
      <c r="Y5" s="151"/>
      <c r="Z5" s="151"/>
      <c r="AA5" s="151"/>
      <c r="AB5" s="151"/>
      <c r="AC5" s="131"/>
      <c r="AD5" s="131"/>
      <c r="AE5" s="131"/>
      <c r="AF5" s="131"/>
      <c r="AG5" s="131"/>
      <c r="AH5" s="131"/>
      <c r="AI5" s="131"/>
      <c r="AJ5" s="226"/>
      <c r="AK5" s="117"/>
      <c r="AL5" s="225"/>
      <c r="AM5" s="151"/>
      <c r="AN5" s="151"/>
      <c r="AO5" s="151"/>
      <c r="AP5" s="151"/>
      <c r="AQ5" s="151"/>
      <c r="AR5" s="131"/>
      <c r="AS5" s="131"/>
      <c r="AT5" s="131"/>
      <c r="AU5" s="131"/>
      <c r="AV5" s="131"/>
      <c r="AW5" s="131"/>
      <c r="AX5" s="131"/>
      <c r="AY5" s="226"/>
    </row>
    <row r="6" spans="1:51" ht="16" customHeight="1" x14ac:dyDescent="0.15">
      <c r="A6" s="519"/>
      <c r="B6" s="519"/>
      <c r="C6" s="520"/>
      <c r="D6" s="515"/>
      <c r="E6" s="279"/>
      <c r="H6" s="225"/>
      <c r="I6" s="151"/>
      <c r="J6" s="151"/>
      <c r="K6" s="151"/>
      <c r="L6" s="151"/>
      <c r="M6" s="151"/>
      <c r="N6" s="131"/>
      <c r="O6" s="131"/>
      <c r="P6" s="131"/>
      <c r="Q6" s="131"/>
      <c r="R6" s="131"/>
      <c r="S6" s="131"/>
      <c r="T6" s="131"/>
      <c r="U6" s="226"/>
      <c r="V6" s="117"/>
      <c r="W6" s="225"/>
      <c r="X6" s="151"/>
      <c r="Y6" s="151"/>
      <c r="Z6" s="151"/>
      <c r="AA6" s="151"/>
      <c r="AB6" s="151"/>
      <c r="AC6" s="131"/>
      <c r="AD6" s="131"/>
      <c r="AE6" s="131"/>
      <c r="AF6" s="131"/>
      <c r="AG6" s="131"/>
      <c r="AH6" s="131"/>
      <c r="AI6" s="131"/>
      <c r="AJ6" s="226"/>
      <c r="AK6" s="117"/>
      <c r="AL6" s="225"/>
      <c r="AM6" s="151"/>
      <c r="AN6" s="151"/>
      <c r="AO6" s="151"/>
      <c r="AP6" s="151"/>
      <c r="AQ6" s="151"/>
      <c r="AR6" s="131"/>
      <c r="AS6" s="131"/>
      <c r="AT6" s="131"/>
      <c r="AU6" s="131"/>
      <c r="AV6" s="131"/>
      <c r="AW6" s="131"/>
      <c r="AX6" s="131"/>
      <c r="AY6" s="226"/>
    </row>
    <row r="7" spans="1:51" ht="16" customHeight="1" x14ac:dyDescent="0.15">
      <c r="A7" s="519"/>
      <c r="B7" s="519"/>
      <c r="C7" s="520"/>
      <c r="D7" s="516" t="str">
        <f>'INGRESO DE DATOS'!W21</f>
        <v>Guayas/Santa Elena</v>
      </c>
      <c r="E7" s="279"/>
      <c r="H7" s="225"/>
      <c r="I7" s="151"/>
      <c r="J7" s="151"/>
      <c r="K7" s="124" t="s">
        <v>0</v>
      </c>
      <c r="L7" s="124" t="s">
        <v>0</v>
      </c>
      <c r="M7" s="124" t="s">
        <v>0</v>
      </c>
      <c r="N7" s="131"/>
      <c r="O7" s="131"/>
      <c r="P7" s="131"/>
      <c r="Q7" s="131"/>
      <c r="R7" s="131"/>
      <c r="S7" s="131"/>
      <c r="T7" s="131"/>
      <c r="U7" s="226"/>
      <c r="V7" s="117"/>
      <c r="W7" s="225"/>
      <c r="X7" s="151"/>
      <c r="Y7" s="151"/>
      <c r="Z7" s="124" t="s">
        <v>0</v>
      </c>
      <c r="AA7" s="124" t="s">
        <v>0</v>
      </c>
      <c r="AB7" s="124" t="s">
        <v>0</v>
      </c>
      <c r="AC7" s="131"/>
      <c r="AD7" s="131"/>
      <c r="AE7" s="131"/>
      <c r="AF7" s="131"/>
      <c r="AG7" s="131"/>
      <c r="AH7" s="131"/>
      <c r="AI7" s="131"/>
      <c r="AJ7" s="226"/>
      <c r="AK7" s="117"/>
      <c r="AL7" s="225"/>
      <c r="AM7" s="151"/>
      <c r="AN7" s="151"/>
      <c r="AO7" s="124" t="s">
        <v>0</v>
      </c>
      <c r="AP7" s="124" t="s">
        <v>0</v>
      </c>
      <c r="AQ7" s="124" t="s">
        <v>0</v>
      </c>
      <c r="AR7" s="131"/>
      <c r="AS7" s="131"/>
      <c r="AT7" s="131"/>
      <c r="AU7" s="131"/>
      <c r="AV7" s="131"/>
      <c r="AW7" s="131"/>
      <c r="AX7" s="131"/>
      <c r="AY7" s="226"/>
    </row>
    <row r="8" spans="1:51" ht="16" customHeight="1" x14ac:dyDescent="0.15">
      <c r="A8" s="519"/>
      <c r="B8" s="519"/>
      <c r="C8" s="520"/>
      <c r="D8" s="516"/>
      <c r="E8" s="279"/>
      <c r="H8" s="225"/>
      <c r="I8" s="151"/>
      <c r="J8" s="151"/>
      <c r="K8" s="151"/>
      <c r="L8" s="151"/>
      <c r="M8" s="151"/>
      <c r="N8" s="131"/>
      <c r="O8" s="131"/>
      <c r="P8" s="131"/>
      <c r="Q8" s="131"/>
      <c r="R8" s="131"/>
      <c r="S8" s="131"/>
      <c r="T8" s="131"/>
      <c r="U8" s="226"/>
      <c r="V8" s="117"/>
      <c r="W8" s="225"/>
      <c r="X8" s="151"/>
      <c r="Y8" s="151"/>
      <c r="Z8" s="151"/>
      <c r="AA8" s="151"/>
      <c r="AB8" s="151"/>
      <c r="AC8" s="131"/>
      <c r="AD8" s="131"/>
      <c r="AE8" s="131"/>
      <c r="AF8" s="131"/>
      <c r="AG8" s="131"/>
      <c r="AH8" s="131"/>
      <c r="AI8" s="131"/>
      <c r="AJ8" s="226"/>
      <c r="AK8" s="117"/>
      <c r="AL8" s="225"/>
      <c r="AM8" s="151"/>
      <c r="AN8" s="151"/>
      <c r="AO8" s="151"/>
      <c r="AP8" s="151"/>
      <c r="AQ8" s="151"/>
      <c r="AR8" s="131"/>
      <c r="AS8" s="131"/>
      <c r="AT8" s="131"/>
      <c r="AU8" s="131"/>
      <c r="AV8" s="131"/>
      <c r="AW8" s="131"/>
      <c r="AX8" s="131"/>
      <c r="AY8" s="226"/>
    </row>
    <row r="9" spans="1:51" ht="16" customHeight="1" x14ac:dyDescent="0.15">
      <c r="A9" s="519"/>
      <c r="B9" s="519"/>
      <c r="C9" s="520"/>
      <c r="D9" s="516"/>
      <c r="E9" s="279"/>
      <c r="H9" s="225"/>
      <c r="I9" s="151"/>
      <c r="J9" s="151"/>
      <c r="K9" s="151"/>
      <c r="L9" s="151"/>
      <c r="M9" s="151"/>
      <c r="N9" s="131"/>
      <c r="O9" s="131"/>
      <c r="P9" s="131"/>
      <c r="Q9" s="131"/>
      <c r="R9" s="131"/>
      <c r="S9" s="131"/>
      <c r="T9" s="131"/>
      <c r="U9" s="226"/>
      <c r="V9" s="117"/>
      <c r="W9" s="225"/>
      <c r="X9" s="151"/>
      <c r="Y9" s="151"/>
      <c r="Z9" s="151"/>
      <c r="AA9" s="151"/>
      <c r="AB9" s="151"/>
      <c r="AC9" s="131"/>
      <c r="AD9" s="131"/>
      <c r="AE9" s="131"/>
      <c r="AF9" s="131"/>
      <c r="AG9" s="131"/>
      <c r="AH9" s="131"/>
      <c r="AI9" s="131"/>
      <c r="AJ9" s="226"/>
      <c r="AK9" s="117"/>
      <c r="AL9" s="225"/>
      <c r="AM9" s="151"/>
      <c r="AN9" s="151"/>
      <c r="AO9" s="151"/>
      <c r="AP9" s="151"/>
      <c r="AQ9" s="151"/>
      <c r="AR9" s="131"/>
      <c r="AS9" s="131"/>
      <c r="AT9" s="131"/>
      <c r="AU9" s="131"/>
      <c r="AV9" s="131"/>
      <c r="AW9" s="131"/>
      <c r="AX9" s="131"/>
      <c r="AY9" s="226"/>
    </row>
    <row r="10" spans="1:51" ht="16" customHeight="1" x14ac:dyDescent="0.15">
      <c r="A10" s="519"/>
      <c r="B10" s="519"/>
      <c r="C10" s="520"/>
      <c r="D10" s="516"/>
      <c r="E10" s="279"/>
      <c r="H10" s="225"/>
      <c r="I10" s="151"/>
      <c r="J10" s="151"/>
      <c r="K10" s="151"/>
      <c r="L10" s="151"/>
      <c r="M10" s="151"/>
      <c r="N10" s="131"/>
      <c r="O10" s="131"/>
      <c r="P10" s="131"/>
      <c r="Q10" s="131"/>
      <c r="R10" s="131"/>
      <c r="S10" s="131"/>
      <c r="T10" s="131"/>
      <c r="U10" s="226"/>
      <c r="V10" s="117"/>
      <c r="W10" s="225"/>
      <c r="X10" s="151"/>
      <c r="Y10" s="151"/>
      <c r="Z10" s="151"/>
      <c r="AA10" s="151"/>
      <c r="AB10" s="151"/>
      <c r="AC10" s="131"/>
      <c r="AD10" s="131"/>
      <c r="AE10" s="131"/>
      <c r="AF10" s="131"/>
      <c r="AG10" s="131"/>
      <c r="AH10" s="131"/>
      <c r="AI10" s="131"/>
      <c r="AJ10" s="226"/>
      <c r="AK10" s="117"/>
      <c r="AL10" s="225"/>
      <c r="AM10" s="151"/>
      <c r="AN10" s="151"/>
      <c r="AO10" s="151"/>
      <c r="AP10" s="151"/>
      <c r="AQ10" s="151"/>
      <c r="AR10" s="131"/>
      <c r="AS10" s="131"/>
      <c r="AT10" s="131"/>
      <c r="AU10" s="131"/>
      <c r="AV10" s="131"/>
      <c r="AW10" s="131"/>
      <c r="AX10" s="131"/>
      <c r="AY10" s="226"/>
    </row>
    <row r="11" spans="1:51" ht="40" customHeight="1" x14ac:dyDescent="0.15">
      <c r="A11" s="519"/>
      <c r="B11" s="519"/>
      <c r="C11" s="520"/>
      <c r="D11" s="516"/>
      <c r="E11" s="279"/>
      <c r="H11" s="227"/>
      <c r="I11" s="131"/>
      <c r="J11" s="131"/>
      <c r="K11" s="131"/>
      <c r="L11" s="131"/>
      <c r="M11" s="131"/>
      <c r="N11" s="131"/>
      <c r="O11" s="131"/>
      <c r="P11" s="131"/>
      <c r="Q11" s="131"/>
      <c r="R11" s="131"/>
      <c r="S11" s="131"/>
      <c r="T11" s="131"/>
      <c r="U11" s="226"/>
      <c r="V11" s="117"/>
      <c r="W11" s="227"/>
      <c r="X11" s="131"/>
      <c r="Y11" s="131"/>
      <c r="Z11" s="131"/>
      <c r="AA11" s="131"/>
      <c r="AB11" s="131"/>
      <c r="AC11" s="131"/>
      <c r="AD11" s="131"/>
      <c r="AE11" s="131"/>
      <c r="AF11" s="131"/>
      <c r="AG11" s="131"/>
      <c r="AH11" s="131"/>
      <c r="AI11" s="131"/>
      <c r="AJ11" s="226"/>
      <c r="AK11" s="117"/>
      <c r="AL11" s="227"/>
      <c r="AM11" s="131"/>
      <c r="AN11" s="131"/>
      <c r="AO11" s="131"/>
      <c r="AP11" s="131"/>
      <c r="AQ11" s="131"/>
      <c r="AR11" s="131"/>
      <c r="AS11" s="131"/>
      <c r="AT11" s="131"/>
      <c r="AU11" s="131"/>
      <c r="AV11" s="131"/>
      <c r="AW11" s="131"/>
      <c r="AX11" s="131"/>
      <c r="AY11" s="226"/>
    </row>
    <row r="12" spans="1:51" ht="6" customHeight="1" x14ac:dyDescent="0.15">
      <c r="A12" s="78"/>
      <c r="B12" s="78"/>
      <c r="C12" s="78"/>
      <c r="D12" s="78"/>
      <c r="H12" s="227"/>
      <c r="I12" s="131"/>
      <c r="J12" s="131"/>
      <c r="K12" s="131"/>
      <c r="L12" s="131"/>
      <c r="M12" s="97"/>
      <c r="N12" s="131"/>
      <c r="O12" s="131"/>
      <c r="P12" s="131"/>
      <c r="Q12" s="131"/>
      <c r="R12" s="131"/>
      <c r="S12" s="131"/>
      <c r="T12" s="131"/>
      <c r="U12" s="226"/>
      <c r="V12" s="117"/>
      <c r="W12" s="227"/>
      <c r="X12" s="131"/>
      <c r="Y12" s="131"/>
      <c r="Z12" s="131"/>
      <c r="AA12" s="131"/>
      <c r="AB12" s="97"/>
      <c r="AC12" s="131"/>
      <c r="AD12" s="131"/>
      <c r="AE12" s="131"/>
      <c r="AF12" s="131"/>
      <c r="AG12" s="131"/>
      <c r="AH12" s="131"/>
      <c r="AI12" s="131"/>
      <c r="AJ12" s="226"/>
      <c r="AK12" s="117"/>
      <c r="AL12" s="227"/>
      <c r="AM12" s="131"/>
      <c r="AN12" s="131"/>
      <c r="AO12" s="131"/>
      <c r="AP12" s="131"/>
      <c r="AQ12" s="97"/>
      <c r="AR12" s="131"/>
      <c r="AS12" s="131"/>
      <c r="AT12" s="131"/>
      <c r="AU12" s="131"/>
      <c r="AV12" s="131"/>
      <c r="AW12" s="131"/>
      <c r="AX12" s="131"/>
      <c r="AY12" s="226"/>
    </row>
    <row r="13" spans="1:51" x14ac:dyDescent="0.15">
      <c r="A13" s="78" t="s">
        <v>62</v>
      </c>
      <c r="B13" s="512" t="str">
        <f>+'INGRESO DE DATOS'!$C$38</f>
        <v>John Doe</v>
      </c>
      <c r="C13" s="513"/>
      <c r="D13" s="514"/>
      <c r="E13" s="279"/>
      <c r="H13" s="228"/>
      <c r="I13" s="97"/>
      <c r="J13" s="97"/>
      <c r="K13" s="97"/>
      <c r="L13" s="131"/>
      <c r="M13" s="97"/>
      <c r="N13" s="131"/>
      <c r="O13" s="131"/>
      <c r="P13" s="131"/>
      <c r="Q13" s="131"/>
      <c r="R13" s="131"/>
      <c r="S13" s="131"/>
      <c r="T13" s="131"/>
      <c r="U13" s="226"/>
      <c r="V13" s="117"/>
      <c r="W13" s="228"/>
      <c r="X13" s="97"/>
      <c r="Y13" s="97"/>
      <c r="Z13" s="97"/>
      <c r="AA13" s="131"/>
      <c r="AB13" s="97"/>
      <c r="AC13" s="131"/>
      <c r="AD13" s="131"/>
      <c r="AE13" s="131"/>
      <c r="AF13" s="131"/>
      <c r="AG13" s="131"/>
      <c r="AH13" s="131"/>
      <c r="AI13" s="131"/>
      <c r="AJ13" s="226"/>
      <c r="AK13" s="117"/>
      <c r="AL13" s="228"/>
      <c r="AM13" s="97"/>
      <c r="AN13" s="97"/>
      <c r="AO13" s="97"/>
      <c r="AP13" s="131"/>
      <c r="AQ13" s="97"/>
      <c r="AR13" s="131"/>
      <c r="AS13" s="131"/>
      <c r="AT13" s="131"/>
      <c r="AU13" s="131"/>
      <c r="AV13" s="131"/>
      <c r="AW13" s="131"/>
      <c r="AX13" s="131"/>
      <c r="AY13" s="226"/>
    </row>
    <row r="14" spans="1:51" x14ac:dyDescent="0.15">
      <c r="A14" s="78"/>
      <c r="B14" s="78"/>
      <c r="C14" s="78"/>
      <c r="D14" s="78"/>
      <c r="H14" s="228"/>
      <c r="I14" s="97"/>
      <c r="J14" s="97"/>
      <c r="K14" s="229"/>
      <c r="L14" s="131"/>
      <c r="M14" s="97"/>
      <c r="N14" s="131"/>
      <c r="O14" s="131"/>
      <c r="P14" s="131"/>
      <c r="Q14" s="131"/>
      <c r="R14" s="131"/>
      <c r="S14" s="131"/>
      <c r="T14" s="131"/>
      <c r="U14" s="226"/>
      <c r="V14" s="117"/>
      <c r="W14" s="228"/>
      <c r="X14" s="97"/>
      <c r="Y14" s="97"/>
      <c r="Z14" s="229"/>
      <c r="AA14" s="131"/>
      <c r="AB14" s="97"/>
      <c r="AC14" s="131"/>
      <c r="AD14" s="131"/>
      <c r="AE14" s="131"/>
      <c r="AF14" s="131"/>
      <c r="AG14" s="131"/>
      <c r="AH14" s="131"/>
      <c r="AI14" s="131"/>
      <c r="AJ14" s="226"/>
      <c r="AK14" s="117"/>
      <c r="AL14" s="228"/>
      <c r="AM14" s="97"/>
      <c r="AN14" s="97"/>
      <c r="AO14" s="229"/>
      <c r="AP14" s="131"/>
      <c r="AQ14" s="97"/>
      <c r="AR14" s="131"/>
      <c r="AS14" s="131"/>
      <c r="AT14" s="131"/>
      <c r="AU14" s="131"/>
      <c r="AV14" s="131"/>
      <c r="AW14" s="131"/>
      <c r="AX14" s="131"/>
      <c r="AY14" s="226"/>
    </row>
    <row r="15" spans="1:51" x14ac:dyDescent="0.15">
      <c r="A15" s="78" t="s">
        <v>63</v>
      </c>
      <c r="B15" s="96">
        <f>+'INGRESO DE DATOS'!$C$42</f>
        <v>4</v>
      </c>
      <c r="C15" s="78"/>
      <c r="D15" s="78"/>
      <c r="H15" s="227"/>
      <c r="I15" s="151"/>
      <c r="J15" s="151"/>
      <c r="K15" s="151"/>
      <c r="L15" s="131"/>
      <c r="M15" s="97"/>
      <c r="N15" s="131"/>
      <c r="O15" s="131"/>
      <c r="P15" s="131"/>
      <c r="Q15" s="131"/>
      <c r="R15" s="131"/>
      <c r="S15" s="131"/>
      <c r="T15" s="131"/>
      <c r="U15" s="226"/>
      <c r="V15" s="117"/>
      <c r="W15" s="227"/>
      <c r="X15" s="151"/>
      <c r="Y15" s="151"/>
      <c r="Z15" s="151"/>
      <c r="AA15" s="131"/>
      <c r="AB15" s="97"/>
      <c r="AC15" s="131"/>
      <c r="AD15" s="131"/>
      <c r="AE15" s="131"/>
      <c r="AF15" s="131"/>
      <c r="AG15" s="131"/>
      <c r="AH15" s="131"/>
      <c r="AI15" s="131"/>
      <c r="AJ15" s="226"/>
      <c r="AK15" s="117"/>
      <c r="AL15" s="227"/>
      <c r="AM15" s="151"/>
      <c r="AN15" s="151"/>
      <c r="AO15" s="151"/>
      <c r="AP15" s="131"/>
      <c r="AQ15" s="97"/>
      <c r="AR15" s="131"/>
      <c r="AS15" s="131"/>
      <c r="AT15" s="131"/>
      <c r="AU15" s="131"/>
      <c r="AV15" s="131"/>
      <c r="AW15" s="131"/>
      <c r="AX15" s="131"/>
      <c r="AY15" s="226"/>
    </row>
    <row r="16" spans="1:51" x14ac:dyDescent="0.15">
      <c r="A16" s="78"/>
      <c r="B16" s="78"/>
      <c r="C16" s="78"/>
      <c r="D16" s="78"/>
      <c r="E16" s="280"/>
      <c r="H16" s="227"/>
      <c r="I16" s="122"/>
      <c r="J16" s="131"/>
      <c r="K16" s="229"/>
      <c r="L16" s="131"/>
      <c r="M16" s="97"/>
      <c r="N16" s="131"/>
      <c r="O16" s="131"/>
      <c r="P16" s="131"/>
      <c r="Q16" s="131"/>
      <c r="R16" s="131"/>
      <c r="S16" s="131"/>
      <c r="T16" s="131"/>
      <c r="U16" s="226"/>
      <c r="V16" s="117"/>
      <c r="W16" s="227"/>
      <c r="X16" s="122"/>
      <c r="Y16" s="131"/>
      <c r="Z16" s="229"/>
      <c r="AA16" s="131"/>
      <c r="AB16" s="97"/>
      <c r="AC16" s="131"/>
      <c r="AD16" s="131"/>
      <c r="AE16" s="131"/>
      <c r="AF16" s="131"/>
      <c r="AG16" s="131"/>
      <c r="AH16" s="131"/>
      <c r="AI16" s="131"/>
      <c r="AJ16" s="226"/>
      <c r="AK16" s="117"/>
      <c r="AL16" s="227"/>
      <c r="AM16" s="122"/>
      <c r="AN16" s="131"/>
      <c r="AO16" s="229"/>
      <c r="AP16" s="131"/>
      <c r="AQ16" s="97"/>
      <c r="AR16" s="131"/>
      <c r="AS16" s="131"/>
      <c r="AT16" s="131"/>
      <c r="AU16" s="131"/>
      <c r="AV16" s="131"/>
      <c r="AW16" s="131"/>
      <c r="AX16" s="131"/>
      <c r="AY16" s="226"/>
    </row>
    <row r="17" spans="1:51" x14ac:dyDescent="0.15">
      <c r="A17" s="78" t="s">
        <v>64</v>
      </c>
      <c r="B17" s="96">
        <f>+'INGRESO DE DATOS'!$C$40</f>
        <v>2</v>
      </c>
      <c r="C17" s="517" t="str">
        <f>IF('INGRESO DE DATOS'!$P$2=TRUE, "Cotización para dependiente de 24 años","")</f>
        <v/>
      </c>
      <c r="D17" s="518"/>
      <c r="H17" s="227"/>
      <c r="I17" s="151"/>
      <c r="J17" s="131"/>
      <c r="K17" s="151"/>
      <c r="L17" s="131"/>
      <c r="M17" s="97"/>
      <c r="N17" s="131"/>
      <c r="O17" s="131"/>
      <c r="P17" s="131"/>
      <c r="Q17" s="131"/>
      <c r="R17" s="131"/>
      <c r="S17" s="131"/>
      <c r="T17" s="131"/>
      <c r="U17" s="226"/>
      <c r="V17" s="117"/>
      <c r="W17" s="227"/>
      <c r="X17" s="151"/>
      <c r="Y17" s="131"/>
      <c r="Z17" s="151"/>
      <c r="AA17" s="131"/>
      <c r="AB17" s="97"/>
      <c r="AC17" s="131"/>
      <c r="AD17" s="131"/>
      <c r="AE17" s="131"/>
      <c r="AF17" s="131"/>
      <c r="AG17" s="131"/>
      <c r="AH17" s="131"/>
      <c r="AI17" s="131"/>
      <c r="AJ17" s="226"/>
      <c r="AK17" s="117"/>
      <c r="AL17" s="227"/>
      <c r="AM17" s="151"/>
      <c r="AN17" s="131"/>
      <c r="AO17" s="151"/>
      <c r="AP17" s="131"/>
      <c r="AQ17" s="97"/>
      <c r="AR17" s="131"/>
      <c r="AS17" s="131"/>
      <c r="AT17" s="131"/>
      <c r="AU17" s="131"/>
      <c r="AV17" s="131"/>
      <c r="AW17" s="131"/>
      <c r="AX17" s="131"/>
      <c r="AY17" s="226"/>
    </row>
    <row r="18" spans="1:51" x14ac:dyDescent="0.15">
      <c r="A18" s="78"/>
      <c r="B18" s="78"/>
      <c r="C18" s="78"/>
      <c r="D18" s="78"/>
      <c r="H18" s="225"/>
      <c r="I18" s="122"/>
      <c r="J18" s="131"/>
      <c r="K18" s="131"/>
      <c r="L18" s="131"/>
      <c r="M18" s="131"/>
      <c r="N18" s="131"/>
      <c r="O18" s="131"/>
      <c r="P18" s="131"/>
      <c r="Q18" s="131"/>
      <c r="R18" s="131"/>
      <c r="S18" s="131"/>
      <c r="T18" s="131"/>
      <c r="U18" s="226"/>
      <c r="V18" s="117"/>
      <c r="W18" s="225"/>
      <c r="X18" s="122"/>
      <c r="Y18" s="131"/>
      <c r="Z18" s="131"/>
      <c r="AA18" s="131"/>
      <c r="AB18" s="131"/>
      <c r="AC18" s="131"/>
      <c r="AD18" s="131"/>
      <c r="AE18" s="131"/>
      <c r="AF18" s="131"/>
      <c r="AG18" s="131"/>
      <c r="AH18" s="131"/>
      <c r="AI18" s="131"/>
      <c r="AJ18" s="226"/>
      <c r="AK18" s="117"/>
      <c r="AL18" s="225"/>
      <c r="AM18" s="122"/>
      <c r="AN18" s="131"/>
      <c r="AO18" s="131"/>
      <c r="AP18" s="131"/>
      <c r="AQ18" s="131"/>
      <c r="AR18" s="131"/>
      <c r="AS18" s="131"/>
      <c r="AT18" s="131"/>
      <c r="AU18" s="131"/>
      <c r="AV18" s="131"/>
      <c r="AW18" s="131"/>
      <c r="AX18" s="131"/>
      <c r="AY18" s="226"/>
    </row>
    <row r="19" spans="1:51" x14ac:dyDescent="0.15">
      <c r="A19" s="78" t="s">
        <v>65</v>
      </c>
      <c r="B19" s="96">
        <f>+'INGRESO DE DATOS'!$E$43</f>
        <v>1</v>
      </c>
      <c r="C19" s="78"/>
      <c r="D19" s="78"/>
      <c r="H19" s="225"/>
      <c r="I19" s="151" t="s">
        <v>0</v>
      </c>
      <c r="J19" s="151" t="s">
        <v>0</v>
      </c>
      <c r="K19" s="151"/>
      <c r="L19" s="131"/>
      <c r="M19" s="131"/>
      <c r="N19" s="131"/>
      <c r="O19" s="131"/>
      <c r="P19" s="131"/>
      <c r="Q19" s="131"/>
      <c r="R19" s="131"/>
      <c r="S19" s="131"/>
      <c r="T19" s="131"/>
      <c r="U19" s="226"/>
      <c r="V19" s="117"/>
      <c r="W19" s="225"/>
      <c r="X19" s="151" t="s">
        <v>0</v>
      </c>
      <c r="Y19" s="151" t="s">
        <v>0</v>
      </c>
      <c r="Z19" s="151"/>
      <c r="AA19" s="131"/>
      <c r="AB19" s="131"/>
      <c r="AC19" s="131"/>
      <c r="AD19" s="131"/>
      <c r="AE19" s="131"/>
      <c r="AF19" s="131"/>
      <c r="AG19" s="131"/>
      <c r="AH19" s="131"/>
      <c r="AI19" s="131"/>
      <c r="AJ19" s="226"/>
      <c r="AK19" s="117"/>
      <c r="AL19" s="225"/>
      <c r="AM19" s="151" t="s">
        <v>0</v>
      </c>
      <c r="AN19" s="151" t="s">
        <v>0</v>
      </c>
      <c r="AO19" s="151"/>
      <c r="AP19" s="131"/>
      <c r="AQ19" s="131"/>
      <c r="AR19" s="131"/>
      <c r="AS19" s="131"/>
      <c r="AT19" s="131"/>
      <c r="AU19" s="131"/>
      <c r="AV19" s="131"/>
      <c r="AW19" s="131"/>
      <c r="AX19" s="131"/>
      <c r="AY19" s="226"/>
    </row>
    <row r="20" spans="1:51" x14ac:dyDescent="0.15">
      <c r="A20" s="78"/>
      <c r="B20" s="78"/>
      <c r="C20" s="78"/>
      <c r="D20" s="78"/>
      <c r="H20" s="230"/>
      <c r="I20" s="231"/>
      <c r="J20" s="151"/>
      <c r="K20" s="131"/>
      <c r="L20" s="131"/>
      <c r="M20" s="131"/>
      <c r="N20" s="131"/>
      <c r="O20" s="131"/>
      <c r="P20" s="131"/>
      <c r="Q20" s="131"/>
      <c r="R20" s="131"/>
      <c r="S20" s="131"/>
      <c r="T20" s="131"/>
      <c r="U20" s="226"/>
      <c r="V20" s="117"/>
      <c r="W20" s="230"/>
      <c r="X20" s="231"/>
      <c r="Y20" s="151"/>
      <c r="Z20" s="131"/>
      <c r="AA20" s="131"/>
      <c r="AB20" s="131"/>
      <c r="AC20" s="131"/>
      <c r="AD20" s="131"/>
      <c r="AE20" s="131"/>
      <c r="AF20" s="131"/>
      <c r="AG20" s="131"/>
      <c r="AH20" s="131"/>
      <c r="AI20" s="131"/>
      <c r="AJ20" s="226"/>
      <c r="AK20" s="117"/>
      <c r="AL20" s="230"/>
      <c r="AM20" s="231"/>
      <c r="AN20" s="151"/>
      <c r="AO20" s="131"/>
      <c r="AP20" s="131"/>
      <c r="AQ20" s="131"/>
      <c r="AR20" s="131"/>
      <c r="AS20" s="131"/>
      <c r="AT20" s="131"/>
      <c r="AU20" s="131"/>
      <c r="AV20" s="131"/>
      <c r="AW20" s="131"/>
      <c r="AX20" s="131"/>
      <c r="AY20" s="226"/>
    </row>
    <row r="21" spans="1:51" ht="17" x14ac:dyDescent="0.15">
      <c r="A21" s="78" t="s">
        <v>66</v>
      </c>
      <c r="B21" s="96">
        <f>+'INGRESO DE DATOS'!$C$44</f>
        <v>39</v>
      </c>
      <c r="C21" s="211" t="s">
        <v>67</v>
      </c>
      <c r="D21" s="331">
        <f>+'INGRESO DE DATOS'!$C$46</f>
        <v>36</v>
      </c>
      <c r="H21" s="225" t="s">
        <v>0</v>
      </c>
      <c r="I21" s="232" t="b">
        <v>0</v>
      </c>
      <c r="J21" s="151"/>
      <c r="K21" s="151" t="s">
        <v>0</v>
      </c>
      <c r="L21" s="233"/>
      <c r="M21" s="131"/>
      <c r="N21" s="131"/>
      <c r="O21" s="131"/>
      <c r="P21" s="131"/>
      <c r="Q21" s="131"/>
      <c r="R21" s="131"/>
      <c r="S21" s="131"/>
      <c r="T21" s="131"/>
      <c r="U21" s="226"/>
      <c r="V21" s="117"/>
      <c r="W21" s="225" t="s">
        <v>0</v>
      </c>
      <c r="X21" s="232"/>
      <c r="Y21" s="151"/>
      <c r="Z21" s="151" t="s">
        <v>0</v>
      </c>
      <c r="AA21" s="233"/>
      <c r="AB21" s="131"/>
      <c r="AC21" s="131"/>
      <c r="AD21" s="131"/>
      <c r="AE21" s="131"/>
      <c r="AF21" s="131"/>
      <c r="AG21" s="131"/>
      <c r="AH21" s="131"/>
      <c r="AI21" s="131"/>
      <c r="AJ21" s="226"/>
      <c r="AK21" s="117"/>
      <c r="AL21" s="225" t="s">
        <v>0</v>
      </c>
      <c r="AM21" s="232"/>
      <c r="AN21" s="151"/>
      <c r="AO21" s="151" t="s">
        <v>0</v>
      </c>
      <c r="AP21" s="233"/>
      <c r="AQ21" s="131"/>
      <c r="AR21" s="131"/>
      <c r="AS21" s="131"/>
      <c r="AT21" s="131"/>
      <c r="AU21" s="131"/>
      <c r="AV21" s="131"/>
      <c r="AW21" s="131"/>
      <c r="AX21" s="131"/>
      <c r="AY21" s="226"/>
    </row>
    <row r="22" spans="1:51" ht="17" thickBot="1" x14ac:dyDescent="0.2">
      <c r="A22" s="101"/>
      <c r="B22" s="101"/>
      <c r="C22" s="101"/>
      <c r="D22" s="101"/>
      <c r="H22" s="225"/>
      <c r="I22" s="131"/>
      <c r="J22" s="131"/>
      <c r="K22" s="131"/>
      <c r="L22" s="131"/>
      <c r="M22" s="131"/>
      <c r="N22" s="131"/>
      <c r="O22" s="131"/>
      <c r="P22" s="131"/>
      <c r="Q22" s="131"/>
      <c r="R22" s="131"/>
      <c r="S22" s="131"/>
      <c r="T22" s="131"/>
      <c r="U22" s="226"/>
      <c r="V22" s="117"/>
      <c r="W22" s="225"/>
      <c r="X22" s="131"/>
      <c r="Y22" s="131"/>
      <c r="Z22" s="131"/>
      <c r="AA22" s="131"/>
      <c r="AB22" s="131"/>
      <c r="AC22" s="131"/>
      <c r="AD22" s="131"/>
      <c r="AE22" s="131"/>
      <c r="AF22" s="131"/>
      <c r="AG22" s="131"/>
      <c r="AH22" s="131"/>
      <c r="AI22" s="131"/>
      <c r="AJ22" s="226"/>
      <c r="AK22" s="117"/>
      <c r="AL22" s="225"/>
      <c r="AM22" s="131"/>
      <c r="AN22" s="131"/>
      <c r="AO22" s="131"/>
      <c r="AP22" s="131"/>
      <c r="AQ22" s="131"/>
      <c r="AR22" s="131"/>
      <c r="AS22" s="131"/>
      <c r="AT22" s="131"/>
      <c r="AU22" s="131"/>
      <c r="AV22" s="131"/>
      <c r="AW22" s="131"/>
      <c r="AX22" s="131"/>
      <c r="AY22" s="226"/>
    </row>
    <row r="23" spans="1:51" ht="17" thickBot="1" x14ac:dyDescent="0.2">
      <c r="A23" s="125" t="s">
        <v>68</v>
      </c>
      <c r="B23" s="506">
        <f ca="1">NOW()</f>
        <v>46241.397234490738</v>
      </c>
      <c r="C23" s="507"/>
      <c r="D23" s="506"/>
      <c r="E23" s="507"/>
      <c r="H23" s="234"/>
      <c r="I23" s="131"/>
      <c r="J23" s="131"/>
      <c r="K23" s="131"/>
      <c r="L23" s="131"/>
      <c r="M23" s="131"/>
      <c r="N23" s="131"/>
      <c r="O23" s="131"/>
      <c r="P23" s="131"/>
      <c r="Q23" s="131"/>
      <c r="R23" s="131"/>
      <c r="S23" s="131"/>
      <c r="T23" s="131"/>
      <c r="U23" s="226"/>
      <c r="V23" s="117"/>
      <c r="W23" s="234"/>
      <c r="X23" s="131"/>
      <c r="Y23" s="131"/>
      <c r="Z23" s="131"/>
      <c r="AA23" s="131"/>
      <c r="AB23" s="131"/>
      <c r="AC23" s="131"/>
      <c r="AD23" s="131"/>
      <c r="AE23" s="131"/>
      <c r="AF23" s="131"/>
      <c r="AG23" s="131"/>
      <c r="AH23" s="131"/>
      <c r="AI23" s="131"/>
      <c r="AJ23" s="226"/>
      <c r="AK23" s="117"/>
      <c r="AL23" s="234"/>
      <c r="AM23" s="131"/>
      <c r="AN23" s="131"/>
      <c r="AO23" s="131"/>
      <c r="AP23" s="131"/>
      <c r="AQ23" s="131"/>
      <c r="AR23" s="131"/>
      <c r="AS23" s="131"/>
      <c r="AT23" s="131"/>
      <c r="AU23" s="131"/>
      <c r="AV23" s="131"/>
      <c r="AW23" s="131"/>
      <c r="AX23" s="131"/>
      <c r="AY23" s="226"/>
    </row>
    <row r="24" spans="1:51" x14ac:dyDescent="0.15">
      <c r="E24" s="117"/>
      <c r="H24" s="234"/>
      <c r="I24" s="131"/>
      <c r="J24" s="131"/>
      <c r="K24" s="131"/>
      <c r="L24" s="131"/>
      <c r="M24" s="131"/>
      <c r="N24" s="131"/>
      <c r="O24" s="131"/>
      <c r="P24" s="131"/>
      <c r="Q24" s="131"/>
      <c r="R24" s="131"/>
      <c r="S24" s="131"/>
      <c r="T24" s="131"/>
      <c r="U24" s="226"/>
      <c r="V24" s="133"/>
      <c r="W24" s="234"/>
      <c r="X24" s="131"/>
      <c r="Y24" s="131"/>
      <c r="Z24" s="131"/>
      <c r="AA24" s="131"/>
      <c r="AB24" s="131"/>
      <c r="AC24" s="131"/>
      <c r="AD24" s="131"/>
      <c r="AE24" s="131"/>
      <c r="AF24" s="131"/>
      <c r="AG24" s="131"/>
      <c r="AH24" s="131"/>
      <c r="AI24" s="131"/>
      <c r="AJ24" s="226"/>
      <c r="AK24" s="133"/>
      <c r="AL24" s="234"/>
      <c r="AM24" s="131"/>
      <c r="AN24" s="131"/>
      <c r="AO24" s="131"/>
      <c r="AP24" s="131"/>
      <c r="AQ24" s="131"/>
      <c r="AR24" s="131"/>
      <c r="AS24" s="131"/>
      <c r="AT24" s="131"/>
      <c r="AU24" s="131"/>
      <c r="AV24" s="131"/>
      <c r="AW24" s="131"/>
      <c r="AX24" s="131"/>
      <c r="AY24" s="226"/>
    </row>
    <row r="25" spans="1:51" x14ac:dyDescent="0.15">
      <c r="H25" s="234"/>
      <c r="I25" s="131"/>
      <c r="J25" s="131"/>
      <c r="K25" s="131"/>
      <c r="L25" s="131"/>
      <c r="M25" s="131"/>
      <c r="N25" s="131"/>
      <c r="O25" s="131"/>
      <c r="P25" s="131"/>
      <c r="Q25" s="131"/>
      <c r="R25" s="131"/>
      <c r="S25" s="131"/>
      <c r="T25" s="131"/>
      <c r="U25" s="226"/>
      <c r="V25" s="133"/>
      <c r="W25" s="234"/>
      <c r="X25" s="131"/>
      <c r="Y25" s="131"/>
      <c r="Z25" s="131"/>
      <c r="AA25" s="131"/>
      <c r="AB25" s="131"/>
      <c r="AC25" s="131"/>
      <c r="AD25" s="131"/>
      <c r="AE25" s="131"/>
      <c r="AF25" s="131"/>
      <c r="AG25" s="131"/>
      <c r="AH25" s="131"/>
      <c r="AI25" s="131"/>
      <c r="AJ25" s="226"/>
      <c r="AK25" s="133"/>
      <c r="AL25" s="234"/>
      <c r="AM25" s="131"/>
      <c r="AN25" s="131"/>
      <c r="AO25" s="131"/>
      <c r="AP25" s="131"/>
      <c r="AQ25" s="131"/>
      <c r="AR25" s="131"/>
      <c r="AS25" s="131"/>
      <c r="AT25" s="131"/>
      <c r="AU25" s="131"/>
      <c r="AV25" s="131"/>
      <c r="AW25" s="131"/>
      <c r="AX25" s="131"/>
      <c r="AY25" s="226"/>
    </row>
    <row r="26" spans="1:51" ht="18" x14ac:dyDescent="0.15">
      <c r="A26" s="262" t="s">
        <v>69</v>
      </c>
      <c r="B26" s="263"/>
      <c r="C26" s="263" t="s">
        <v>70</v>
      </c>
      <c r="D26" s="264" t="s">
        <v>71</v>
      </c>
      <c r="E26" s="249" t="s">
        <v>72</v>
      </c>
      <c r="H26" s="235"/>
      <c r="I26" s="131"/>
      <c r="J26" s="131"/>
      <c r="K26" s="131"/>
      <c r="L26" s="131"/>
      <c r="M26" s="131"/>
      <c r="N26" s="131"/>
      <c r="O26" s="131"/>
      <c r="P26" s="131"/>
      <c r="Q26" s="131"/>
      <c r="R26" s="131"/>
      <c r="S26" s="131"/>
      <c r="T26" s="131"/>
      <c r="U26" s="226"/>
      <c r="V26" s="133"/>
      <c r="W26" s="235"/>
      <c r="X26" s="131"/>
      <c r="Y26" s="131"/>
      <c r="Z26" s="131"/>
      <c r="AA26" s="131"/>
      <c r="AB26" s="131"/>
      <c r="AC26" s="131"/>
      <c r="AD26" s="131"/>
      <c r="AE26" s="131"/>
      <c r="AF26" s="131"/>
      <c r="AG26" s="131"/>
      <c r="AH26" s="131"/>
      <c r="AI26" s="131"/>
      <c r="AJ26" s="226"/>
      <c r="AK26" s="133"/>
      <c r="AL26" s="235"/>
      <c r="AM26" s="131"/>
      <c r="AN26" s="131"/>
      <c r="AO26" s="131"/>
      <c r="AP26" s="131"/>
      <c r="AQ26" s="131"/>
      <c r="AR26" s="131"/>
      <c r="AS26" s="131"/>
      <c r="AT26" s="131"/>
      <c r="AU26" s="131"/>
      <c r="AV26" s="131"/>
      <c r="AW26" s="131"/>
      <c r="AX26" s="131"/>
      <c r="AY26" s="226"/>
    </row>
    <row r="27" spans="1:51" ht="18" x14ac:dyDescent="0.15">
      <c r="A27" s="508" t="s">
        <v>73</v>
      </c>
      <c r="B27" s="509"/>
      <c r="C27" s="302" t="s">
        <v>74</v>
      </c>
      <c r="D27" s="303">
        <v>1000</v>
      </c>
      <c r="E27" s="250">
        <v>2000</v>
      </c>
      <c r="H27" s="236"/>
      <c r="I27" s="131"/>
      <c r="J27" s="131"/>
      <c r="K27" s="131"/>
      <c r="L27" s="131"/>
      <c r="M27" s="131"/>
      <c r="N27" s="131"/>
      <c r="O27" s="131"/>
      <c r="P27" s="131"/>
      <c r="Q27" s="131"/>
      <c r="R27" s="131"/>
      <c r="S27" s="131"/>
      <c r="T27" s="131"/>
      <c r="U27" s="226"/>
      <c r="V27" s="133"/>
      <c r="W27" s="236"/>
      <c r="X27" s="131"/>
      <c r="Y27" s="131"/>
      <c r="Z27" s="131"/>
      <c r="AA27" s="131"/>
      <c r="AB27" s="131"/>
      <c r="AC27" s="131"/>
      <c r="AD27" s="131"/>
      <c r="AE27" s="131"/>
      <c r="AF27" s="131"/>
      <c r="AG27" s="131"/>
      <c r="AH27" s="131"/>
      <c r="AI27" s="131"/>
      <c r="AJ27" s="226"/>
      <c r="AK27" s="133"/>
      <c r="AL27" s="236"/>
      <c r="AM27" s="131"/>
      <c r="AN27" s="131"/>
      <c r="AO27" s="131"/>
      <c r="AP27" s="131"/>
      <c r="AQ27" s="131"/>
      <c r="AR27" s="131"/>
      <c r="AS27" s="131"/>
      <c r="AT27" s="131"/>
      <c r="AU27" s="131"/>
      <c r="AV27" s="131"/>
      <c r="AW27" s="131"/>
      <c r="AX27" s="131"/>
      <c r="AY27" s="226"/>
    </row>
    <row r="28" spans="1:51" ht="18" x14ac:dyDescent="0.15">
      <c r="A28" s="510" t="s">
        <v>75</v>
      </c>
      <c r="B28" s="511"/>
      <c r="C28" s="304" t="s">
        <v>74</v>
      </c>
      <c r="D28" s="305">
        <v>1000</v>
      </c>
      <c r="E28" s="250">
        <v>2000</v>
      </c>
      <c r="H28" s="236"/>
      <c r="I28" s="233"/>
      <c r="J28" s="233"/>
      <c r="K28" s="233"/>
      <c r="L28" s="233"/>
      <c r="M28" s="233"/>
      <c r="N28" s="233"/>
      <c r="O28" s="233"/>
      <c r="P28" s="233"/>
      <c r="Q28" s="233"/>
      <c r="R28" s="233"/>
      <c r="S28" s="233"/>
      <c r="T28" s="233"/>
      <c r="U28" s="237"/>
      <c r="V28" s="133"/>
      <c r="W28" s="236"/>
      <c r="X28" s="233"/>
      <c r="Y28" s="233"/>
      <c r="Z28" s="233"/>
      <c r="AA28" s="233"/>
      <c r="AB28" s="233"/>
      <c r="AC28" s="233"/>
      <c r="AD28" s="233"/>
      <c r="AE28" s="233"/>
      <c r="AF28" s="233"/>
      <c r="AG28" s="233"/>
      <c r="AH28" s="233"/>
      <c r="AI28" s="233"/>
      <c r="AJ28" s="237"/>
      <c r="AK28" s="133"/>
      <c r="AL28" s="236"/>
      <c r="AM28" s="233"/>
      <c r="AN28" s="233"/>
      <c r="AO28" s="233"/>
      <c r="AP28" s="233"/>
      <c r="AQ28" s="233"/>
      <c r="AR28" s="233"/>
      <c r="AS28" s="233"/>
      <c r="AT28" s="233"/>
      <c r="AU28" s="233"/>
      <c r="AV28" s="233"/>
      <c r="AW28" s="233"/>
      <c r="AX28" s="233"/>
      <c r="AY28" s="237"/>
    </row>
    <row r="29" spans="1:51" ht="18" x14ac:dyDescent="0.15">
      <c r="A29" s="94"/>
      <c r="B29" s="94"/>
      <c r="C29" s="94"/>
      <c r="D29" s="94"/>
      <c r="E29" s="251"/>
      <c r="H29" s="238"/>
      <c r="I29" s="233"/>
      <c r="J29" s="233"/>
      <c r="K29" s="233"/>
      <c r="L29" s="233"/>
      <c r="M29" s="233"/>
      <c r="N29" s="233"/>
      <c r="O29" s="233"/>
      <c r="P29" s="233"/>
      <c r="Q29" s="233"/>
      <c r="R29" s="233"/>
      <c r="S29" s="233"/>
      <c r="T29" s="233"/>
      <c r="U29" s="237"/>
      <c r="V29" s="133"/>
      <c r="W29" s="238"/>
      <c r="X29" s="233"/>
      <c r="Y29" s="233"/>
      <c r="Z29" s="233"/>
      <c r="AA29" s="233"/>
      <c r="AB29" s="233"/>
      <c r="AC29" s="233"/>
      <c r="AD29" s="233"/>
      <c r="AE29" s="233"/>
      <c r="AF29" s="233"/>
      <c r="AG29" s="233"/>
      <c r="AH29" s="233"/>
      <c r="AI29" s="233"/>
      <c r="AJ29" s="237"/>
      <c r="AK29" s="133"/>
      <c r="AL29" s="238"/>
      <c r="AM29" s="233"/>
      <c r="AN29" s="233"/>
      <c r="AO29" s="233"/>
      <c r="AP29" s="233"/>
      <c r="AQ29" s="233"/>
      <c r="AR29" s="233"/>
      <c r="AS29" s="233"/>
      <c r="AT29" s="233"/>
      <c r="AU29" s="233"/>
      <c r="AV29" s="233"/>
      <c r="AW29" s="233"/>
      <c r="AX29" s="233"/>
      <c r="AY29" s="237"/>
    </row>
    <row r="30" spans="1:51" s="85" customFormat="1" ht="18" x14ac:dyDescent="0.15">
      <c r="A30" s="494" t="s">
        <v>76</v>
      </c>
      <c r="B30" s="495"/>
      <c r="C30" s="495"/>
      <c r="D30" s="496"/>
      <c r="E30" s="252"/>
      <c r="F30" s="111"/>
      <c r="H30" s="238"/>
      <c r="I30" s="233"/>
      <c r="J30" s="233"/>
      <c r="K30" s="233"/>
      <c r="L30" s="233"/>
      <c r="M30" s="233"/>
      <c r="N30" s="233"/>
      <c r="O30" s="233"/>
      <c r="P30" s="233"/>
      <c r="Q30" s="233"/>
      <c r="R30" s="233"/>
      <c r="S30" s="233"/>
      <c r="T30" s="233"/>
      <c r="U30" s="237"/>
      <c r="V30" s="136"/>
      <c r="W30" s="238"/>
      <c r="X30" s="233"/>
      <c r="Y30" s="233"/>
      <c r="Z30" s="233"/>
      <c r="AA30" s="233"/>
      <c r="AB30" s="233"/>
      <c r="AC30" s="233"/>
      <c r="AD30" s="233"/>
      <c r="AE30" s="233"/>
      <c r="AF30" s="233"/>
      <c r="AG30" s="233"/>
      <c r="AH30" s="233"/>
      <c r="AI30" s="233"/>
      <c r="AJ30" s="237"/>
      <c r="AK30" s="136"/>
      <c r="AL30" s="238"/>
      <c r="AM30" s="233"/>
      <c r="AN30" s="233"/>
      <c r="AO30" s="233"/>
      <c r="AP30" s="233"/>
      <c r="AQ30" s="233"/>
      <c r="AR30" s="233"/>
      <c r="AS30" s="233"/>
      <c r="AT30" s="233"/>
      <c r="AU30" s="233"/>
      <c r="AV30" s="233"/>
      <c r="AW30" s="233"/>
      <c r="AX30" s="233"/>
      <c r="AY30" s="237"/>
    </row>
    <row r="31" spans="1:51" s="85" customFormat="1" ht="18" x14ac:dyDescent="0.15">
      <c r="A31" s="484" t="s">
        <v>77</v>
      </c>
      <c r="B31" s="485"/>
      <c r="C31" s="104">
        <f>VLOOKUP($B$21,Tablas!$A$231:$G$297,3,TRUE)+75</f>
        <v>46539</v>
      </c>
      <c r="D31" s="265">
        <f>VLOOKUP($B$21,Tablas!$A$231:$G$297,4,TRUE)+75</f>
        <v>33609</v>
      </c>
      <c r="E31" s="318">
        <f>VLOOKUP($B$21,Tablas!$A$231:$G$297,3,TRUE)+75</f>
        <v>46539</v>
      </c>
      <c r="F31" s="111"/>
      <c r="H31" s="238"/>
      <c r="I31" s="233"/>
      <c r="J31" s="233"/>
      <c r="K31" s="233"/>
      <c r="L31" s="233"/>
      <c r="M31" s="233"/>
      <c r="N31" s="233"/>
      <c r="O31" s="233"/>
      <c r="P31" s="233"/>
      <c r="Q31" s="233"/>
      <c r="R31" s="233"/>
      <c r="S31" s="233"/>
      <c r="T31" s="233"/>
      <c r="U31" s="237"/>
      <c r="V31" s="117"/>
      <c r="W31" s="238"/>
      <c r="X31" s="233"/>
      <c r="Y31" s="233"/>
      <c r="Z31" s="233"/>
      <c r="AA31" s="233"/>
      <c r="AB31" s="233"/>
      <c r="AC31" s="233"/>
      <c r="AD31" s="233"/>
      <c r="AE31" s="233"/>
      <c r="AF31" s="233"/>
      <c r="AG31" s="233"/>
      <c r="AH31" s="233"/>
      <c r="AI31" s="233"/>
      <c r="AJ31" s="237"/>
      <c r="AK31" s="117"/>
      <c r="AL31" s="238"/>
      <c r="AM31" s="233"/>
      <c r="AN31" s="233"/>
      <c r="AO31" s="233"/>
      <c r="AP31" s="233"/>
      <c r="AQ31" s="233"/>
      <c r="AR31" s="233"/>
      <c r="AS31" s="233"/>
      <c r="AT31" s="233"/>
      <c r="AU31" s="233"/>
      <c r="AV31" s="233"/>
      <c r="AW31" s="233"/>
      <c r="AX31" s="233"/>
      <c r="AY31" s="237"/>
    </row>
    <row r="32" spans="1:51" s="85" customFormat="1" ht="18" x14ac:dyDescent="0.15">
      <c r="A32" s="484" t="s">
        <v>78</v>
      </c>
      <c r="B32" s="485"/>
      <c r="C32" s="104">
        <f>IF($B$17=1,0,(VLOOKUP($D$21,Tablas!$A$231:$G$297,3,TRUE)))</f>
        <v>46464</v>
      </c>
      <c r="D32" s="265">
        <f>IF($B$17=1,0,(VLOOKUP($D$21,Tablas!$A$231:$G$297,4,TRUE)))</f>
        <v>33534</v>
      </c>
      <c r="E32" s="253">
        <f>IF($B$17=1,0,(VLOOKUP($D$21,Tablas!$A$231:$G$297,5,TRUE)))</f>
        <v>0</v>
      </c>
      <c r="F32" s="111"/>
      <c r="H32" s="238"/>
      <c r="I32" s="233"/>
      <c r="J32" s="233"/>
      <c r="K32" s="233"/>
      <c r="L32" s="233"/>
      <c r="M32" s="233"/>
      <c r="N32" s="233"/>
      <c r="O32" s="239"/>
      <c r="P32" s="233"/>
      <c r="Q32" s="233"/>
      <c r="R32" s="233"/>
      <c r="S32" s="233"/>
      <c r="T32" s="233"/>
      <c r="U32" s="237"/>
      <c r="V32" s="117"/>
      <c r="W32" s="238"/>
      <c r="X32" s="233"/>
      <c r="Y32" s="233"/>
      <c r="Z32" s="233"/>
      <c r="AA32" s="233"/>
      <c r="AB32" s="233"/>
      <c r="AC32" s="233"/>
      <c r="AD32" s="239"/>
      <c r="AE32" s="233"/>
      <c r="AF32" s="233"/>
      <c r="AG32" s="233"/>
      <c r="AH32" s="233"/>
      <c r="AI32" s="233"/>
      <c r="AJ32" s="237"/>
      <c r="AK32" s="117"/>
      <c r="AL32" s="238"/>
      <c r="AM32" s="233"/>
      <c r="AN32" s="233"/>
      <c r="AO32" s="233"/>
      <c r="AP32" s="233"/>
      <c r="AQ32" s="233"/>
      <c r="AR32" s="233"/>
      <c r="AS32" s="239"/>
      <c r="AT32" s="233"/>
      <c r="AU32" s="233"/>
      <c r="AV32" s="233"/>
      <c r="AW32" s="233"/>
      <c r="AX32" s="233"/>
      <c r="AY32" s="237"/>
    </row>
    <row r="33" spans="1:51" s="85" customFormat="1" ht="18" x14ac:dyDescent="0.15">
      <c r="A33" s="484" t="s">
        <v>79</v>
      </c>
      <c r="B33" s="485"/>
      <c r="C33" s="104">
        <f>IF($B$17=1,
(IF($B$15=0, 0,
 (IF($B$19&gt;$B$15, (VLOOKUP($B$15,Tablas!$A$298:$G$300,3,TRUE)),
(IF($B$15&gt;4,(IF($B$19=0, (VLOOKUP(3,Tablas!$A$298:$G$300,3,TRUE)),
(IF($B$19=1, (VLOOKUP(3,Tablas!$A$298:$G$300,3,TRUE)),
(IF($B$19=2, (VLOOKUP(3,Tablas!$A$298:$G$300,3,TRUE)),
(VLOOKUP(3,Tablas!$A$298:$G$300,3,TRUE)))))))),
(IF($B$15=4,(IF(4-$B$19=0,(VLOOKUP(2,Tablas!$A$298:$G$300,3,TRUE)),
(IF(4-$B$19=1,(VLOOKUP(2,Tablas!$A$298:$G$300,3,TRUE)),
(IF(4-$B$19=2, (VLOOKUP(2,Tablas!$A$298:$G$300,3,TRUE)),
(VLOOKUP(3,Tablas!$A$298:$G$300,3,TRUE)))))))),
(IF($B$15=3,(IF(3-$B$19=0,(VLOOKUP(1,Tablas!$A$298:$G$300,3,TRUE)),
(IF(3-$B$19=1,(VLOOKUP(1,Tablas!$A$298:$G$300,3,TRUE)),
(IF(3-$B$19=2, (VLOOKUP(2,Tablas!$A$298:$G$300,3,TRUE)),
(VLOOKUP(3,Tablas!$A$298:$G$300,3,TRUE)))))))),
(IF($B$15=2,(IF(2-$B$19=0, 0,
(IF(2-$B$19=1,(VLOOKUP(1,Tablas!$A$298:$G$300,3,TRUE)),
(IF(2-$B$19=2, (VLOOKUP(2,Tablas!$A$298:$G$300,3,TRUE)),
         0)))))),
(IF($B$15=1,(IF(1-$B$19=0, 0,
(IF(1-$B$19=1,(VLOOKUP(1,Tablas!$A$298:$G$300,3,TRUE)),0)))),0)))))))))))))),
(IF($B$15=0, 0,
 (IF($B$19&gt;$B$15, (VLOOKUP($B$15,Tablas!$A$298:$G$300,3,TRUE)),
(IF($B$15=4,(IF(4-$B$19=0, 0,
(IF(4-$B$19=1, (VLOOKUP(1,Tablas!$A$298:$G$300,3,TRUE)),
(IF(4-$B$19=2, (VLOOKUP(2,Tablas!$A$298:$G$300,3,TRUE)),
(IF(4-$B$19=3, (VLOOKUP(3,Tablas!$A$298:$G$300,3,TRUE)),
(IF(4-$B$19=4, (VLOOKUP(3,Tablas!$A$298:$G$300,3,TRUE)),
0)))))))))),
(IF($B$15=5,(IF(5-$B$19=0, (VLOOKUP(1,Tablas!$A$298:$G$300,3,TRUE)),
(IF(5-$B$19=1, (VLOOKUP(1,Tablas!$A$298:$G$300,3,TRUE)),
(IF(5-$B$19=2, (VLOOKUP(2,Tablas!$A$298:$G$300,3,TRUE)),
(IF(5-$B$19=3, (VLOOKUP(3,Tablas!$A$298:$G$300,3,TRUE)),
(IF(5-$B$19=4, (VLOOKUP(3,Tablas!$A$298:$G$300,3,TRUE)),
(VLOOKUP(3,Tablas!$A$298:$G$300,3,TRUE)))))))))))),
(IF($B$15=6,(IF(6-$B$19=0, (VLOOKUP(2,Tablas!$A$298:$G$300,3,TRUE)),
(IF(6-$B$19=1, (VLOOKUP(2,Tablas!$A$298:$G$300,3,TRUE)),
(IF(6-$B$19=2, (VLOOKUP(2,Tablas!$A$298:$G$300,3,TRUE)),
(IF(6-$B$19=3, (VLOOKUP(3,Tablas!$A$298:$G$300,3,TRUE)),
(IF(6-$B$19=4, (VLOOKUP(3,Tablas!$A$298:$G$300,3,TRUE)),
(VLOOKUP(3,Tablas!$A$298:$G$300,3,TRUE)))))))))))),
(IF($B$15&gt;6,(IF(7-$B$19=0, (VLOOKUP(3,Tablas!$A$298:$G$300,3,TRUE)),
(IF(7-$B$19=1, (VLOOKUP(3,Tablas!$A$298:$G$300,3,TRUE)),
(IF(7-$B$19=2, (VLOOKUP(3,Tablas!$A$298:$G$300,3,TRUE)),
(IF(7-$B$19=3, (VLOOKUP(3,Tablas!$A$298:$G$300,3,TRUE)),
(IF(7-$B$19=4, (VLOOKUP(3,Tablas!$A$298:$G$300,3,TRUE)),
(VLOOKUP(3,Tablas!$A$298:$G$300,3,TRUE)))))))))))),
(IF($B$15=3,(IF(3-$B$19=0,0,
(IF(3-$B$19=1,(VLOOKUP(1,Tablas!$A$298:$G$300,3,TRUE)),
(IF(3-$B$19=2, (VLOOKUP(2,Tablas!$A$298:$G$300,3,TRUE)),
(VLOOKUP(3,Tablas!$A$298:$G$300,3,TRUE)))))))),
(IF($B$15=2,(IF(2-$B$19=0, 0,
(IF(2-$B$19=1,(VLOOKUP(1,Tablas!$A$298:$G$300,3,TRUE)),
(IF(2-$B$19=2, (VLOOKUP(2,Tablas!$A$298:$G$300,3,TRUE)),
         0)))))),
(IF($B$15=1,(IF(1-$B$19=0, 0,
(IF(1-$B$19=1,(VLOOKUP(1,Tablas!$A$298:$G$300,3,TRUE)),0)))),0)))))))))))))))))))</f>
        <v>33530</v>
      </c>
      <c r="D33" s="265">
        <f>IF($B$17=1,
(IF($B$15=0, 0,
 (IF($B$19&gt;$B$15, (VLOOKUP($B$15,Tablas!$A$298:$G$300,4,TRUE)),
(IF($B$15&gt;4,(IF($B$19=0, (VLOOKUP(3,Tablas!$A$298:$G$300,4,TRUE)),
(IF($B$19=1, (VLOOKUP(3,Tablas!$A$298:$G$300,4,TRUE)),
(IF($B$19=2, (VLOOKUP(3,Tablas!$A$298:$G$300,4,TRUE)),
(VLOOKUP(3,Tablas!$A$298:$G$300,4,TRUE)))))))),
(IF($B$15=4,(IF(4-$B$19=0,(VLOOKUP(2,Tablas!$A$298:$G$300,4,TRUE)),
(IF(4-$B$19=1,(VLOOKUP(2,Tablas!$A$298:$G$300,4,TRUE)),
(IF(4-$B$19=2, (VLOOKUP(2,Tablas!$A$298:$G$300,4,TRUE)),
(VLOOKUP(3,Tablas!$A$298:$G$300,4,TRUE)))))))),
(IF($B$15=3,(IF(3-$B$19=0,(VLOOKUP(1,Tablas!$A$298:$G$300,4,TRUE)),
(IF(3-$B$19=1,(VLOOKUP(1,Tablas!$A$298:$G$300,4,TRUE)),
(IF(3-$B$19=2, (VLOOKUP(2,Tablas!$A$298:$G$300,4,TRUE)),
(VLOOKUP(3,Tablas!$A$298:$G$300,4,TRUE)))))))),
(IF($B$15=2,(IF(2-$B$19=0, 0,
(IF(2-$B$19=1,(VLOOKUP(1,Tablas!$A$298:$G$300,4,TRUE)),
(IF(2-$B$19=2, (VLOOKUP(2,Tablas!$A$298:$G$300,4,TRUE)),
         0)))))),
(IF($B$15=1,(IF(1-$B$19=0, 0,
(IF(1-$B$19=1,(VLOOKUP(1,Tablas!$A$298:$G$300,4,TRUE)),0)))),0)))))))))))))),
(IF($B$15=0, 0,
 (IF($B$19&gt;$B$15, (VLOOKUP($B$15,Tablas!$A$298:$G$300,4,TRUE)),
(IF($B$15=4,(IF(4-$B$19=0, 0,
(IF(4-$B$19=1, (VLOOKUP(1,Tablas!$A$298:$G$300,4,TRUE)),
(IF(4-$B$19=2, (VLOOKUP(2,Tablas!$A$298:$G$300,4,TRUE)),
(IF(4-$B$19=3, (VLOOKUP(3,Tablas!$A$298:$G$300,4,TRUE)),
(IF(4-$B$19=4, (VLOOKUP(3,Tablas!$A$298:$G$300,4,TRUE)),
0)))))))))),
(IF($B$15=5,(IF(5-$B$19=0, (VLOOKUP(1,Tablas!$A$298:$G$300,4,TRUE)),
(IF(5-$B$19=1, (VLOOKUP(1,Tablas!$A$298:$G$300,4,TRUE)),
(IF(5-$B$19=2, (VLOOKUP(2,Tablas!$A$298:$G$300,4,TRUE)),
(IF(5-$B$19=3, (VLOOKUP(3,Tablas!$A$298:$G$300,4,TRUE)),
(IF(5-$B$19=4, (VLOOKUP(3,Tablas!$A$298:$G$300,4,TRUE)),
(VLOOKUP(3,Tablas!$A$298:$G$300,4,TRUE)))))))))))),
(IF($B$15=6,(IF(6-$B$19=0, (VLOOKUP(2,Tablas!$A$298:$G$300,4,TRUE)),
(IF(6-$B$19=1, (VLOOKUP(2,Tablas!$A$298:$G$300,4,TRUE)),
(IF(6-$B$19=2, (VLOOKUP(2,Tablas!$A$298:$G$300,4,TRUE)),
(IF(6-$B$19=3, (VLOOKUP(3,Tablas!$A$298:$G$300,4,TRUE)),
(IF(6-$B$19=4, (VLOOKUP(3,Tablas!$A$298:$G$300,4,TRUE)),
(VLOOKUP(3,Tablas!$A$298:$G$300,4,TRUE)))))))))))),
(IF($B$15&gt;6,(IF(7-$B$19=0, (VLOOKUP(3,Tablas!$A$298:$G$300,4,TRUE)),
(IF(7-$B$19=1, (VLOOKUP(3,Tablas!$A$298:$G$300,4,TRUE)),
(IF(7-$B$19=2, (VLOOKUP(3,Tablas!$A$298:$G$300,4,TRUE)),
(IF(7-$B$19=3, (VLOOKUP(3,Tablas!$A$298:$G$300,4,TRUE)),
(IF(7-$B$19=4, (VLOOKUP(3,Tablas!$A$298:$G$300,4,TRUE)),
(VLOOKUP(3,Tablas!$A$298:$G$300,4,TRUE)))))))))))),
(IF($B$15=3,(IF(3-$B$19=0,0,
(IF(3-$B$19=1,(VLOOKUP(1,Tablas!$A$298:$G$300,4,TRUE)),
(IF(3-$B$19=2, (VLOOKUP(2,Tablas!$A$298:$G$300,4,TRUE)),
(VLOOKUP(3,Tablas!$A$298:$G$300,4,TRUE)))))))),
(IF($B$15=2,(IF(2-$B$19=0, 0,
(IF(2-$B$19=1,(VLOOKUP(1,Tablas!$A$298:$G$300,4,TRUE)),
(IF(2-$B$19=2, (VLOOKUP(2,Tablas!$A$298:$G$300,4,TRUE)),
         0)))))),
(IF($B$15=1,(IF(1-$B$19=0, 0,
(IF(1-$B$19=1,(VLOOKUP(1,Tablas!$A$298:$G$300,4,TRUE)),0)))),0)))))))))))))))))))</f>
        <v>24028</v>
      </c>
      <c r="E33" s="253">
        <f>IF($B$17=1,
(IF($B$15=0, 0,
 (IF($B$19&gt;$B$15, (VLOOKUP($B$15,Tablas!$A$298:$G$300,5,TRUE)),
(IF($B$15&gt;4,(IF($B$19=0, (VLOOKUP(3,Tablas!$A$298:$G$300,5,TRUE)),
(IF($B$19=1, (VLOOKUP(3,Tablas!$A$298:$G$300,5,TRUE)),
(IF($B$19=2, (VLOOKUP(3,Tablas!$A$298:$G$300,5,TRUE)),
(VLOOKUP(3,Tablas!$A$298:$G$300,5,TRUE)))))))),
(IF($B$15=4,(IF(4-$B$19=0,(VLOOKUP(2,Tablas!$A$298:$G$300,5,TRUE)),
(IF(4-$B$19=1,(VLOOKUP(2,Tablas!$A$298:$G$300,5,TRUE)),
(IF(4-$B$19=2, (VLOOKUP(2,Tablas!$A$298:$G$300,5,TRUE)),
(VLOOKUP(3,Tablas!$A$298:$G$300,5,TRUE)))))))),
(IF($B$15=3,(IF(3-$B$19=0,(VLOOKUP(1,Tablas!$A$298:$G$300,5,TRUE)),
(IF(3-$B$19=1,(VLOOKUP(1,Tablas!$A$298:$G$300,5,TRUE)),
(IF(3-$B$19=2, (VLOOKUP(2,Tablas!$A$298:$G$300,5,TRUE)),
(VLOOKUP(3,Tablas!$A$298:$G$300,5,TRUE)))))))),
(IF($B$15=2,(IF(2-$B$19=0, 0,
(IF(2-$B$19=1,(VLOOKUP(1,Tablas!$A$298:$G$300,5,TRUE)),
(IF(2-$B$19=2, (VLOOKUP(2,Tablas!$A$298:$G$300,5,TRUE)),
         0)))))),
(IF($B$15=1,(IF(1-$B$19=0, 0,
(IF(1-$B$19=1,(VLOOKUP(1,Tablas!$A$298:$G$300,5,TRUE)),0)))),0)))))))))))))),
(IF($B$15=0, 0,
 (IF($B$19&gt;$B$15, (VLOOKUP($B$15,Tablas!$A$298:$G$300,5,TRUE)),
(IF($B$15=4,(IF(4-$B$19=0, 0,
(IF(4-$B$19=1, (VLOOKUP(1,Tablas!$A$298:$G$300,5,TRUE)),
(IF(4-$B$19=2, (VLOOKUP(2,Tablas!$A$298:$G$300,5,TRUE)),
(IF(4-$B$19=3, (VLOOKUP(3,Tablas!$A$298:$G$300,5,TRUE)),
(IF(4-$B$19=4, (VLOOKUP(3,Tablas!$A$298:$G$300,5,TRUE)),
0)))))))))),
(IF($B$15=5,(IF(5-$B$19=0, (VLOOKUP(1,Tablas!$A$298:$G$300,5,TRUE)),
(IF(5-$B$19=1, (VLOOKUP(1,Tablas!$A$298:$G$300,5,TRUE)),
(IF(5-$B$19=2, (VLOOKUP(2,Tablas!$A$298:$G$300,5,TRUE)),
(IF(5-$B$19=3, (VLOOKUP(3,Tablas!$A$298:$G$300,5,TRUE)),
(IF(5-$B$19=4, (VLOOKUP(3,Tablas!$A$298:$G$300,5,TRUE)),
(VLOOKUP(3,Tablas!$A$298:$G$300,5,TRUE)))))))))))),
(IF($B$15=6,(IF(6-$B$19=0, (VLOOKUP(2,Tablas!$A$298:$G$300,5,TRUE)),
(IF(6-$B$19=1, (VLOOKUP(2,Tablas!$A$298:$G$300,5,TRUE)),
(IF(6-$B$19=2, (VLOOKUP(2,Tablas!$A$298:$G$300,5,TRUE)),
(IF(6-$B$19=3, (VLOOKUP(3,Tablas!$A$298:$G$300,5,TRUE)),
(IF(6-$B$19=4, (VLOOKUP(3,Tablas!$A$298:$G$300,5,TRUE)),
(VLOOKUP(3,Tablas!$A$298:$G$300,5,TRUE)))))))))))),
(IF($B$15&gt;6,(IF(7-$B$19=0, (VLOOKUP(3,Tablas!$A$298:$G$300,5,TRUE)),
(IF(7-$B$19=1, (VLOOKUP(3,Tablas!$A$298:$G$300,5,TRUE)),
(IF(7-$B$19=2, (VLOOKUP(3,Tablas!$A$298:$G$300,5,TRUE)),
(IF(7-$B$19=3, (VLOOKUP(3,Tablas!$A$298:$G$300,5,TRUE)),
(IF(7-$B$19=4, (VLOOKUP(3,Tablas!$A$298:$G$300,5,TRUE)),
(VLOOKUP(3,Tablas!$A$298:$G$300,5,TRUE)))))))))))),
(IF($B$15=3,(IF(3-$B$19=0,0,
(IF(3-$B$19=1,(VLOOKUP(1,Tablas!$A$298:$G$300,5,TRUE)),
(IF(3-$B$19=2, (VLOOKUP(2,Tablas!$A$298:$G$300,5,TRUE)),
(VLOOKUP(3,Tablas!$A$298:$G$300,5,TRUE)))))))),
(IF($B$15=2,(IF(2-$B$19=0, 0,
(IF(2-$B$19=1,(VLOOKUP(1,Tablas!$A$298:$G$300,5,TRUE)),
(IF(2-$B$19=2, (VLOOKUP(2,Tablas!$A$298:$G$300,5,TRUE)),
         0)))))),
(IF($B$15=1,(IF(1-$B$19=0, 0,
(IF(1-$B$19=1,(VLOOKUP(1,Tablas!$A$298:$G$300,5,TRUE)),0)))),0)))))))))))))))))))</f>
        <v>0</v>
      </c>
      <c r="F33" s="111"/>
      <c r="H33" s="238"/>
      <c r="I33" s="233"/>
      <c r="J33" s="233"/>
      <c r="K33" s="233"/>
      <c r="L33" s="233"/>
      <c r="M33" s="233"/>
      <c r="N33" s="233"/>
      <c r="O33" s="131"/>
      <c r="P33" s="233"/>
      <c r="Q33" s="233"/>
      <c r="R33" s="233"/>
      <c r="S33" s="233"/>
      <c r="T33" s="233"/>
      <c r="U33" s="237"/>
      <c r="V33" s="117"/>
      <c r="W33" s="238"/>
      <c r="X33" s="233"/>
      <c r="Y33" s="233"/>
      <c r="Z33" s="233"/>
      <c r="AA33" s="233"/>
      <c r="AB33" s="233"/>
      <c r="AC33" s="233"/>
      <c r="AD33" s="131"/>
      <c r="AE33" s="233"/>
      <c r="AF33" s="233"/>
      <c r="AG33" s="233"/>
      <c r="AH33" s="233"/>
      <c r="AI33" s="233"/>
      <c r="AJ33" s="237"/>
      <c r="AK33" s="117"/>
      <c r="AL33" s="238"/>
      <c r="AM33" s="233"/>
      <c r="AN33" s="233"/>
      <c r="AO33" s="233"/>
      <c r="AP33" s="233"/>
      <c r="AQ33" s="233"/>
      <c r="AR33" s="233"/>
      <c r="AS33" s="131"/>
      <c r="AT33" s="233"/>
      <c r="AU33" s="233"/>
      <c r="AV33" s="233"/>
      <c r="AW33" s="233"/>
      <c r="AX33" s="233"/>
      <c r="AY33" s="237"/>
    </row>
    <row r="34" spans="1:51" s="85" customFormat="1" ht="18" x14ac:dyDescent="0.15">
      <c r="A34" s="499" t="s">
        <v>80</v>
      </c>
      <c r="B34" s="500"/>
      <c r="C34" s="103">
        <f>SUM(C31:C33)</f>
        <v>126533</v>
      </c>
      <c r="D34" s="266">
        <f>SUM(D31:D33)</f>
        <v>91171</v>
      </c>
      <c r="E34" s="254">
        <f>SUM(E31:E33)</f>
        <v>46539</v>
      </c>
      <c r="F34" s="111"/>
      <c r="H34" s="240"/>
      <c r="I34" s="239"/>
      <c r="J34" s="239"/>
      <c r="K34" s="239"/>
      <c r="L34" s="239"/>
      <c r="M34" s="239"/>
      <c r="N34" s="239"/>
      <c r="O34" s="131"/>
      <c r="P34" s="239"/>
      <c r="Q34" s="239"/>
      <c r="R34" s="239"/>
      <c r="S34" s="239"/>
      <c r="T34" s="239"/>
      <c r="U34" s="241"/>
      <c r="V34" s="117"/>
      <c r="W34" s="240"/>
      <c r="X34" s="239"/>
      <c r="Y34" s="239"/>
      <c r="Z34" s="239"/>
      <c r="AA34" s="239"/>
      <c r="AB34" s="239"/>
      <c r="AC34" s="239"/>
      <c r="AD34" s="131"/>
      <c r="AE34" s="239"/>
      <c r="AF34" s="239"/>
      <c r="AG34" s="239"/>
      <c r="AH34" s="239"/>
      <c r="AI34" s="239"/>
      <c r="AJ34" s="241"/>
      <c r="AK34" s="117"/>
      <c r="AL34" s="240"/>
      <c r="AM34" s="239"/>
      <c r="AN34" s="239"/>
      <c r="AO34" s="239"/>
      <c r="AP34" s="239"/>
      <c r="AQ34" s="239"/>
      <c r="AR34" s="239"/>
      <c r="AS34" s="131"/>
      <c r="AT34" s="239"/>
      <c r="AU34" s="239"/>
      <c r="AV34" s="239"/>
      <c r="AW34" s="239"/>
      <c r="AX34" s="239"/>
      <c r="AY34" s="241"/>
    </row>
    <row r="35" spans="1:51" s="85" customFormat="1" ht="36.75" customHeight="1" thickBot="1" x14ac:dyDescent="0.2">
      <c r="A35" s="482" t="s">
        <v>81</v>
      </c>
      <c r="B35" s="485"/>
      <c r="C35" s="104">
        <f>C34*Tablas!$X$3</f>
        <v>5061.32</v>
      </c>
      <c r="D35" s="265">
        <f>D34*Tablas!$X$3</f>
        <v>3646.84</v>
      </c>
      <c r="E35" s="255">
        <f>75*Tablas!$X$2</f>
        <v>75</v>
      </c>
      <c r="F35" s="111"/>
      <c r="H35" s="227"/>
      <c r="I35" s="131"/>
      <c r="J35" s="131"/>
      <c r="K35" s="131"/>
      <c r="L35" s="131"/>
      <c r="M35" s="131"/>
      <c r="N35" s="131"/>
      <c r="O35" s="131"/>
      <c r="P35" s="131"/>
      <c r="Q35" s="131"/>
      <c r="R35" s="131"/>
      <c r="S35" s="131"/>
      <c r="T35" s="131"/>
      <c r="U35" s="226"/>
      <c r="V35" s="117"/>
      <c r="W35" s="227"/>
      <c r="X35" s="131"/>
      <c r="Y35" s="131"/>
      <c r="Z35" s="131"/>
      <c r="AA35" s="131"/>
      <c r="AB35" s="131"/>
      <c r="AC35" s="131"/>
      <c r="AD35" s="131"/>
      <c r="AE35" s="131"/>
      <c r="AF35" s="131"/>
      <c r="AG35" s="131"/>
      <c r="AH35" s="131"/>
      <c r="AI35" s="131"/>
      <c r="AJ35" s="226"/>
      <c r="AK35" s="117"/>
      <c r="AL35" s="227"/>
      <c r="AM35" s="131"/>
      <c r="AN35" s="131"/>
      <c r="AO35" s="131"/>
      <c r="AP35" s="131"/>
      <c r="AQ35" s="131"/>
      <c r="AR35" s="131"/>
      <c r="AS35" s="131"/>
      <c r="AT35" s="131"/>
      <c r="AU35" s="131"/>
      <c r="AV35" s="131"/>
      <c r="AW35" s="131"/>
      <c r="AX35" s="131"/>
      <c r="AY35" s="226"/>
    </row>
    <row r="36" spans="1:51" s="90" customFormat="1" ht="19" hidden="1" thickBot="1" x14ac:dyDescent="0.2">
      <c r="A36" s="484" t="s">
        <v>82</v>
      </c>
      <c r="B36" s="485"/>
      <c r="C36" s="104"/>
      <c r="D36" s="265"/>
      <c r="E36" s="253"/>
      <c r="F36" s="112"/>
      <c r="H36" s="227"/>
      <c r="I36" s="131"/>
      <c r="J36" s="131"/>
      <c r="K36" s="131"/>
      <c r="L36" s="131"/>
      <c r="M36" s="131"/>
      <c r="N36" s="131"/>
      <c r="O36" s="131"/>
      <c r="P36" s="131"/>
      <c r="Q36" s="131"/>
      <c r="R36" s="131"/>
      <c r="S36" s="131"/>
      <c r="T36" s="131"/>
      <c r="U36" s="226"/>
      <c r="V36" s="119"/>
      <c r="W36" s="227"/>
      <c r="X36" s="131"/>
      <c r="Y36" s="131"/>
      <c r="Z36" s="131"/>
      <c r="AA36" s="131"/>
      <c r="AB36" s="131"/>
      <c r="AC36" s="131"/>
      <c r="AD36" s="131"/>
      <c r="AE36" s="131"/>
      <c r="AF36" s="131"/>
      <c r="AG36" s="131"/>
      <c r="AH36" s="131"/>
      <c r="AI36" s="131"/>
      <c r="AJ36" s="226"/>
      <c r="AK36" s="119"/>
      <c r="AL36" s="227"/>
      <c r="AM36" s="131"/>
      <c r="AN36" s="131"/>
      <c r="AO36" s="131"/>
      <c r="AP36" s="131"/>
      <c r="AQ36" s="131"/>
      <c r="AR36" s="131"/>
      <c r="AS36" s="131"/>
      <c r="AT36" s="131"/>
      <c r="AU36" s="131"/>
      <c r="AV36" s="131"/>
      <c r="AW36" s="131"/>
      <c r="AX36" s="131"/>
      <c r="AY36" s="226"/>
    </row>
    <row r="37" spans="1:51" ht="19" hidden="1" thickBot="1" x14ac:dyDescent="0.2">
      <c r="A37" s="486" t="s">
        <v>83</v>
      </c>
      <c r="B37" s="487"/>
      <c r="C37" s="106"/>
      <c r="D37" s="267"/>
      <c r="E37" s="253"/>
      <c r="H37" s="227"/>
      <c r="I37" s="131"/>
      <c r="J37" s="131"/>
      <c r="K37" s="131"/>
      <c r="L37" s="131"/>
      <c r="M37" s="131"/>
      <c r="N37" s="131"/>
      <c r="O37" s="242"/>
      <c r="P37" s="131"/>
      <c r="Q37" s="131"/>
      <c r="R37" s="131"/>
      <c r="S37" s="131"/>
      <c r="T37" s="131"/>
      <c r="U37" s="226"/>
      <c r="V37" s="117"/>
      <c r="W37" s="227"/>
      <c r="X37" s="131"/>
      <c r="Y37" s="131"/>
      <c r="Z37" s="131"/>
      <c r="AA37" s="131"/>
      <c r="AB37" s="131"/>
      <c r="AC37" s="131"/>
      <c r="AD37" s="242"/>
      <c r="AE37" s="131"/>
      <c r="AF37" s="131"/>
      <c r="AG37" s="131"/>
      <c r="AH37" s="131"/>
      <c r="AI37" s="131"/>
      <c r="AJ37" s="226"/>
      <c r="AK37" s="117"/>
      <c r="AL37" s="227"/>
      <c r="AM37" s="131"/>
      <c r="AN37" s="131"/>
      <c r="AO37" s="131"/>
      <c r="AP37" s="131"/>
      <c r="AQ37" s="131"/>
      <c r="AR37" s="131"/>
      <c r="AS37" s="242"/>
      <c r="AT37" s="131"/>
      <c r="AU37" s="131"/>
      <c r="AV37" s="131"/>
      <c r="AW37" s="131"/>
      <c r="AX37" s="131"/>
      <c r="AY37" s="226"/>
    </row>
    <row r="38" spans="1:51" ht="19" thickBot="1" x14ac:dyDescent="0.2">
      <c r="A38" s="501" t="s">
        <v>84</v>
      </c>
      <c r="B38" s="502"/>
      <c r="C38" s="109">
        <f>C34+C35</f>
        <v>131594.32</v>
      </c>
      <c r="D38" s="268">
        <f>D34+D35</f>
        <v>94817.84</v>
      </c>
      <c r="E38" s="254">
        <f>SUM(E34:E37)</f>
        <v>46614</v>
      </c>
      <c r="H38" s="227"/>
      <c r="I38" s="131"/>
      <c r="J38" s="131"/>
      <c r="K38" s="131"/>
      <c r="L38" s="131"/>
      <c r="M38" s="131"/>
      <c r="N38" s="131"/>
      <c r="O38" s="242"/>
      <c r="P38" s="131"/>
      <c r="Q38" s="131"/>
      <c r="R38" s="131"/>
      <c r="S38" s="131"/>
      <c r="T38" s="131"/>
      <c r="U38" s="226"/>
      <c r="V38" s="117"/>
      <c r="W38" s="227"/>
      <c r="X38" s="131"/>
      <c r="Y38" s="131"/>
      <c r="Z38" s="131"/>
      <c r="AA38" s="131"/>
      <c r="AB38" s="131"/>
      <c r="AC38" s="131"/>
      <c r="AD38" s="242"/>
      <c r="AE38" s="131"/>
      <c r="AF38" s="131"/>
      <c r="AG38" s="131"/>
      <c r="AH38" s="131"/>
      <c r="AI38" s="131"/>
      <c r="AJ38" s="226"/>
      <c r="AK38" s="117"/>
      <c r="AL38" s="227"/>
      <c r="AM38" s="131"/>
      <c r="AN38" s="131"/>
      <c r="AO38" s="131"/>
      <c r="AP38" s="131"/>
      <c r="AQ38" s="131"/>
      <c r="AR38" s="131"/>
      <c r="AS38" s="242"/>
      <c r="AT38" s="131"/>
      <c r="AU38" s="131"/>
      <c r="AV38" s="131"/>
      <c r="AW38" s="131"/>
      <c r="AX38" s="131"/>
      <c r="AY38" s="226"/>
    </row>
    <row r="39" spans="1:51" ht="18" x14ac:dyDescent="0.15">
      <c r="A39" s="497" t="s">
        <v>85</v>
      </c>
      <c r="B39" s="498"/>
      <c r="C39" s="269">
        <f>IF($B$17=1,IF($B$15=0,0,IF($B$19=0,0,IF($B$19=1,(VLOOKUP(1,Tablas!$A$298:$G$300,3,TRUE)),(VLOOKUP(2,Tablas!$A$298:$G$300,3,TRUE))))),
IF($B$15=0,0,IF($B$19=0,0,IF($B$19=1,(VLOOKUP(1,Tablas!$A$298:$G$300,3,TRUE)),IF($B$19=2,(VLOOKUP(2,Tablas!$A$298:$G$300,3,TRUE)), (VLOOKUP(3,Tablas!$A$298:$G$300,3,TRUE)))))))</f>
        <v>11805</v>
      </c>
      <c r="D39" s="270">
        <f>IF($B$17=1,IF($B$15=0,0,IF($B$19=0,0,IF($B$19=1,(VLOOKUP(1,Tablas!$A$298:$G$300,4,TRUE)),(VLOOKUP(2,Tablas!$A$298:$G$300,4,TRUE))))),
IF($B$15=0,0,IF($B$19=0,0,IF($B$19=1,(VLOOKUP(1,Tablas!$A$298:$G$300,4,TRUE)),IF($B$19=2,(VLOOKUP(2,Tablas!$A$298:$G$300,4,TRUE)), (VLOOKUP(3,Tablas!$A$298:$G$300,4,TRUE)))))))</f>
        <v>8747</v>
      </c>
      <c r="E39" s="254">
        <f>IF($B$17=1,IF($B$15=0,0,IF($B$19=0,0,IF($B$19=1,(VLOOKUP(1,Tablas!$A$298:$G$300,5,TRUE)),(VLOOKUP(2,Tablas!$A$298:$G$300,5,TRUE))))),
IF($B$15=0,0,IF($B$19=0,0,IF($B$19=1,(VLOOKUP(1,Tablas!$A$298:$G$300,5,TRUE)),IF($B$19=2,(VLOOKUP(2,Tablas!$A$298:$G$300,5,TRUE)), (VLOOKUP(3,Tablas!$A$298:$G$300,5,TRUE)))))))</f>
        <v>0</v>
      </c>
      <c r="H39" s="227"/>
      <c r="I39" s="131"/>
      <c r="J39" s="131"/>
      <c r="K39" s="131"/>
      <c r="L39" s="131"/>
      <c r="M39" s="131"/>
      <c r="N39" s="131"/>
      <c r="O39" s="131"/>
      <c r="P39" s="131"/>
      <c r="Q39" s="131"/>
      <c r="R39" s="131"/>
      <c r="S39" s="131"/>
      <c r="T39" s="131"/>
      <c r="U39" s="226"/>
      <c r="V39" s="117"/>
      <c r="W39" s="227"/>
      <c r="X39" s="131"/>
      <c r="Y39" s="131"/>
      <c r="Z39" s="131"/>
      <c r="AA39" s="131"/>
      <c r="AB39" s="131"/>
      <c r="AC39" s="131"/>
      <c r="AD39" s="131"/>
      <c r="AE39" s="131"/>
      <c r="AF39" s="131"/>
      <c r="AG39" s="131"/>
      <c r="AH39" s="131"/>
      <c r="AI39" s="131"/>
      <c r="AJ39" s="226"/>
      <c r="AK39" s="117"/>
      <c r="AL39" s="227"/>
      <c r="AM39" s="131"/>
      <c r="AN39" s="131"/>
      <c r="AO39" s="131"/>
      <c r="AP39" s="131"/>
      <c r="AQ39" s="131"/>
      <c r="AR39" s="131"/>
      <c r="AS39" s="131"/>
      <c r="AT39" s="131"/>
      <c r="AU39" s="131"/>
      <c r="AV39" s="131"/>
      <c r="AW39" s="131"/>
      <c r="AX39" s="131"/>
      <c r="AY39" s="226"/>
    </row>
    <row r="40" spans="1:51" ht="18" x14ac:dyDescent="0.15">
      <c r="A40" s="95"/>
      <c r="B40" s="95"/>
      <c r="C40" s="95"/>
      <c r="D40" s="95"/>
      <c r="E40" s="256"/>
      <c r="H40" s="243"/>
      <c r="I40" s="242"/>
      <c r="J40" s="242"/>
      <c r="K40" s="242"/>
      <c r="L40" s="242"/>
      <c r="M40" s="242"/>
      <c r="N40" s="242"/>
      <c r="O40" s="131"/>
      <c r="P40" s="242"/>
      <c r="Q40" s="242"/>
      <c r="R40" s="242"/>
      <c r="S40" s="242"/>
      <c r="T40" s="242"/>
      <c r="U40" s="244"/>
      <c r="V40" s="117"/>
      <c r="W40" s="243"/>
      <c r="X40" s="242"/>
      <c r="Y40" s="242"/>
      <c r="Z40" s="242"/>
      <c r="AA40" s="242"/>
      <c r="AB40" s="242"/>
      <c r="AC40" s="242"/>
      <c r="AD40" s="131"/>
      <c r="AE40" s="242"/>
      <c r="AF40" s="242"/>
      <c r="AG40" s="242"/>
      <c r="AH40" s="242"/>
      <c r="AI40" s="242"/>
      <c r="AJ40" s="244"/>
      <c r="AK40" s="117"/>
      <c r="AL40" s="243"/>
      <c r="AM40" s="242"/>
      <c r="AN40" s="242"/>
      <c r="AO40" s="242"/>
      <c r="AP40" s="242"/>
      <c r="AQ40" s="242"/>
      <c r="AR40" s="242"/>
      <c r="AS40" s="131"/>
      <c r="AT40" s="242"/>
      <c r="AU40" s="242"/>
      <c r="AV40" s="242"/>
      <c r="AW40" s="242"/>
      <c r="AX40" s="242"/>
      <c r="AY40" s="244"/>
    </row>
    <row r="41" spans="1:51" s="90" customFormat="1" ht="18" x14ac:dyDescent="0.15">
      <c r="A41" s="494" t="s">
        <v>86</v>
      </c>
      <c r="B41" s="495"/>
      <c r="C41" s="495"/>
      <c r="D41" s="496"/>
      <c r="E41" s="252"/>
      <c r="F41" s="112"/>
      <c r="H41" s="227"/>
      <c r="I41" s="131"/>
      <c r="J41" s="131"/>
      <c r="K41" s="131"/>
      <c r="L41" s="131"/>
      <c r="M41" s="131"/>
      <c r="N41" s="131"/>
      <c r="O41" s="131"/>
      <c r="P41" s="131"/>
      <c r="Q41" s="131"/>
      <c r="R41" s="131"/>
      <c r="S41" s="131"/>
      <c r="T41" s="131"/>
      <c r="U41" s="226"/>
      <c r="V41" s="119"/>
      <c r="W41" s="227"/>
      <c r="X41" s="131"/>
      <c r="Y41" s="131"/>
      <c r="Z41" s="131"/>
      <c r="AA41" s="131"/>
      <c r="AB41" s="131"/>
      <c r="AC41" s="131"/>
      <c r="AD41" s="131"/>
      <c r="AE41" s="131"/>
      <c r="AF41" s="131"/>
      <c r="AG41" s="131"/>
      <c r="AH41" s="131"/>
      <c r="AI41" s="131"/>
      <c r="AJ41" s="226"/>
      <c r="AK41" s="119"/>
      <c r="AL41" s="227"/>
      <c r="AM41" s="131"/>
      <c r="AN41" s="131"/>
      <c r="AO41" s="131"/>
      <c r="AP41" s="131"/>
      <c r="AQ41" s="131"/>
      <c r="AR41" s="131"/>
      <c r="AS41" s="131"/>
      <c r="AT41" s="131"/>
      <c r="AU41" s="131"/>
      <c r="AV41" s="131"/>
      <c r="AW41" s="131"/>
      <c r="AX41" s="131"/>
      <c r="AY41" s="226"/>
    </row>
    <row r="42" spans="1:51" ht="18" x14ac:dyDescent="0.15">
      <c r="A42" s="503" t="s">
        <v>77</v>
      </c>
      <c r="B42" s="504"/>
      <c r="C42" s="105">
        <f>(C31-75)*Tablas!$K$4+75</f>
        <v>24700.920000000002</v>
      </c>
      <c r="D42" s="271">
        <f>(D31-75)*Tablas!$K$4+75</f>
        <v>17848.02</v>
      </c>
      <c r="E42" s="257" t="e">
        <f>VLOOKUP($B$21,Tablas!#REF!,5,TRUE)</f>
        <v>#REF!</v>
      </c>
      <c r="H42" s="227"/>
      <c r="I42" s="131"/>
      <c r="J42" s="131"/>
      <c r="K42" s="131"/>
      <c r="L42" s="131"/>
      <c r="M42" s="131"/>
      <c r="N42" s="131"/>
      <c r="O42" s="131"/>
      <c r="P42" s="131"/>
      <c r="Q42" s="131"/>
      <c r="R42" s="131"/>
      <c r="S42" s="131"/>
      <c r="T42" s="131"/>
      <c r="U42" s="226"/>
      <c r="V42" s="117"/>
      <c r="W42" s="227"/>
      <c r="X42" s="131"/>
      <c r="Y42" s="131"/>
      <c r="Z42" s="131"/>
      <c r="AA42" s="131"/>
      <c r="AB42" s="131"/>
      <c r="AC42" s="131"/>
      <c r="AD42" s="131"/>
      <c r="AE42" s="131"/>
      <c r="AF42" s="131"/>
      <c r="AG42" s="131"/>
      <c r="AH42" s="131"/>
      <c r="AI42" s="131"/>
      <c r="AJ42" s="226"/>
      <c r="AK42" s="117"/>
      <c r="AL42" s="227"/>
      <c r="AM42" s="131"/>
      <c r="AN42" s="131"/>
      <c r="AO42" s="131"/>
      <c r="AP42" s="131"/>
      <c r="AQ42" s="131"/>
      <c r="AR42" s="131"/>
      <c r="AS42" s="131"/>
      <c r="AT42" s="131"/>
      <c r="AU42" s="131"/>
      <c r="AV42" s="131"/>
      <c r="AW42" s="131"/>
      <c r="AX42" s="131"/>
      <c r="AY42" s="226"/>
    </row>
    <row r="43" spans="1:51" ht="18" x14ac:dyDescent="0.15">
      <c r="A43" s="503" t="s">
        <v>78</v>
      </c>
      <c r="B43" s="504"/>
      <c r="C43" s="105">
        <f>C32*Tablas!$K$4</f>
        <v>24625.920000000002</v>
      </c>
      <c r="D43" s="271">
        <f>D32*Tablas!$K$4</f>
        <v>17773.02</v>
      </c>
      <c r="E43" s="257" t="e">
        <f>IF($B$17=1,0,(VLOOKUP($D$21,Tablas!#REF!,5,TRUE)))</f>
        <v>#REF!</v>
      </c>
      <c r="H43" s="227"/>
      <c r="I43" s="131"/>
      <c r="J43" s="131"/>
      <c r="K43" s="131"/>
      <c r="L43" s="131"/>
      <c r="M43" s="131"/>
      <c r="N43" s="131"/>
      <c r="O43" s="242"/>
      <c r="P43" s="131"/>
      <c r="Q43" s="131"/>
      <c r="R43" s="131"/>
      <c r="S43" s="131"/>
      <c r="T43" s="131"/>
      <c r="U43" s="226"/>
      <c r="V43" s="117"/>
      <c r="W43" s="227"/>
      <c r="X43" s="131"/>
      <c r="Y43" s="131"/>
      <c r="Z43" s="131"/>
      <c r="AA43" s="131"/>
      <c r="AB43" s="131"/>
      <c r="AC43" s="131"/>
      <c r="AD43" s="242"/>
      <c r="AE43" s="131"/>
      <c r="AF43" s="131"/>
      <c r="AG43" s="131"/>
      <c r="AH43" s="131"/>
      <c r="AI43" s="131"/>
      <c r="AJ43" s="226"/>
      <c r="AK43" s="117"/>
      <c r="AL43" s="227"/>
      <c r="AM43" s="131"/>
      <c r="AN43" s="131"/>
      <c r="AO43" s="131"/>
      <c r="AP43" s="131"/>
      <c r="AQ43" s="131"/>
      <c r="AR43" s="131"/>
      <c r="AS43" s="242"/>
      <c r="AT43" s="131"/>
      <c r="AU43" s="131"/>
      <c r="AV43" s="131"/>
      <c r="AW43" s="131"/>
      <c r="AX43" s="131"/>
      <c r="AY43" s="226"/>
    </row>
    <row r="44" spans="1:51" ht="18" x14ac:dyDescent="0.15">
      <c r="A44" s="484" t="s">
        <v>79</v>
      </c>
      <c r="B44" s="485"/>
      <c r="C44" s="105">
        <f>C33*Tablas!$K$4</f>
        <v>17770.900000000001</v>
      </c>
      <c r="D44" s="271">
        <f>D33*Tablas!$K$4</f>
        <v>12734.84</v>
      </c>
      <c r="E44" s="257" t="e">
        <f>IF($B$17=1,
(IF($B$15=0, 0,
 (IF($B$19&gt;$B$15, (VLOOKUP($B$15,Tablas!#REF!,5,TRUE)),
(IF($B$15&gt;4,(IF($B$19=0, (VLOOKUP(3,Tablas!#REF!,5,TRUE)),
(IF($B$19=1, (VLOOKUP(3,Tablas!#REF!,5,TRUE)),
(IF($B$19=2, (VLOOKUP(3,Tablas!#REF!,5,TRUE)),
(VLOOKUP(3,Tablas!#REF!,5,TRUE)))))))),
(IF($B$15=4,(IF(4-$B$19=0,(VLOOKUP(2,Tablas!#REF!,5,TRUE)),
(IF(4-$B$19=1,(VLOOKUP(2,Tablas!#REF!,5,TRUE)),
(IF(4-$B$19=2, (VLOOKUP(2,Tablas!#REF!,5,TRUE)),
(VLOOKUP(3,Tablas!#REF!,5,TRUE)))))))),
(IF($B$15=3,(IF(3-$B$19=0,(VLOOKUP(1,Tablas!#REF!,5,TRUE)),
(IF(3-$B$19=1,(VLOOKUP(1,Tablas!#REF!,5,TRUE)),
(IF(3-$B$19=2, (VLOOKUP(2,Tablas!#REF!,5,TRUE)),
(VLOOKUP(3,Tablas!#REF!,5,TRUE)))))))),
(IF($B$15=2,(IF(2-$B$19=0, 0,
(IF(2-$B$19=1,(VLOOKUP(1,Tablas!#REF!,5,TRUE)),
(IF(2-$B$19=2, (VLOOKUP(2,Tablas!#REF!,5,TRUE)),
         0)))))),
(IF($B$15=1,(IF(1-$B$19=0, 0,
(IF(1-$B$19=1,(VLOOKUP(1,Tablas!#REF!,5,TRUE)),0)))),0)))))))))))))),
(IF($B$15=0, 0,
 (IF($B$19&gt;$B$15, (VLOOKUP($B$15,Tablas!#REF!,5,TRUE)),
(IF($B$15=4,(IF(4-$B$19=0, 0,
(IF(4-$B$19=1, (VLOOKUP(1,Tablas!#REF!,5,TRUE)),
(IF(4-$B$19=2, (VLOOKUP(2,Tablas!#REF!,5,TRUE)),
(IF(4-$B$19=3, (VLOOKUP(3,Tablas!#REF!,5,TRUE)),
(IF(4-$B$19=4, (VLOOKUP(3,Tablas!#REF!,5,TRUE)),
0)))))))))),
(IF($B$15=5,(IF(5-$B$19=0, (VLOOKUP(1,Tablas!#REF!,5,TRUE)),
(IF(5-$B$19=1, (VLOOKUP(1,Tablas!#REF!,5,TRUE)),
(IF(5-$B$19=2, (VLOOKUP(2,Tablas!#REF!,5,TRUE)),
(IF(5-$B$19=3, (VLOOKUP(3,Tablas!#REF!,5,TRUE)),
(IF(5-$B$19=4, (VLOOKUP(3,Tablas!#REF!,5,TRUE)),
(VLOOKUP(3,Tablas!#REF!,5,TRUE)))))))))))),
(IF($B$15=6,(IF(6-$B$19=0, (VLOOKUP(2,Tablas!#REF!,5,TRUE)),
(IF(6-$B$19=1, (VLOOKUP(2,Tablas!#REF!,5,TRUE)),
(IF(6-$B$19=2, (VLOOKUP(2,Tablas!#REF!,5,TRUE)),
(IF(6-$B$19=3, (VLOOKUP(3,Tablas!#REF!,5,TRUE)),
(IF(6-$B$19=4, (VLOOKUP(3,Tablas!#REF!,5,TRUE)),
(VLOOKUP(3,Tablas!#REF!,5,TRUE)))))))))))),
(IF($B$15&gt;6,(IF(7-$B$19=0, (VLOOKUP(3,Tablas!#REF!,5,TRUE)),
(IF(7-$B$19=1, (VLOOKUP(3,Tablas!#REF!,5,TRUE)),
(IF(7-$B$19=2, (VLOOKUP(3,Tablas!#REF!,5,TRUE)),
(IF(7-$B$19=3, (VLOOKUP(3,Tablas!#REF!,5,TRUE)),
(IF(7-$B$19=4, (VLOOKUP(3,Tablas!#REF!,5,TRUE)),
(VLOOKUP(3,Tablas!#REF!,5,TRUE)))))))))))),
(IF($B$15=3,(IF(3-$B$19=0,0,
(IF(3-$B$19=1,(VLOOKUP(1,Tablas!#REF!,5,TRUE)),
(IF(3-$B$19=2, (VLOOKUP(2,Tablas!#REF!,5,TRUE)),
(VLOOKUP(3,Tablas!#REF!,5,TRUE)))))))),
(IF($B$15=2,(IF(2-$B$19=0, 0,
(IF(2-$B$19=1,(VLOOKUP(1,Tablas!#REF!,5,TRUE)),
(IF(2-$B$19=2, (VLOOKUP(2,Tablas!#REF!,5,TRUE)),
         0)))))),
(IF($B$15=1,(IF(1-$B$19=0, 0,
(IF(1-$B$19=1,(VLOOKUP(1,Tablas!#REF!,5,TRUE)),0)))),0)))))))))))))))))))</f>
        <v>#REF!</v>
      </c>
      <c r="H44" s="227"/>
      <c r="I44" s="131"/>
      <c r="J44" s="131"/>
      <c r="K44" s="131"/>
      <c r="L44" s="131"/>
      <c r="M44" s="131"/>
      <c r="N44" s="131"/>
      <c r="O44" s="131"/>
      <c r="P44" s="131"/>
      <c r="Q44" s="131"/>
      <c r="R44" s="131"/>
      <c r="S44" s="131"/>
      <c r="T44" s="131"/>
      <c r="U44" s="226"/>
      <c r="V44" s="117"/>
      <c r="W44" s="227"/>
      <c r="X44" s="131"/>
      <c r="Y44" s="131"/>
      <c r="Z44" s="131"/>
      <c r="AA44" s="131"/>
      <c r="AB44" s="131"/>
      <c r="AC44" s="131"/>
      <c r="AD44" s="131"/>
      <c r="AE44" s="131"/>
      <c r="AF44" s="131"/>
      <c r="AG44" s="131"/>
      <c r="AH44" s="131"/>
      <c r="AI44" s="131"/>
      <c r="AJ44" s="226"/>
      <c r="AK44" s="117"/>
      <c r="AL44" s="227"/>
      <c r="AM44" s="131"/>
      <c r="AN44" s="131"/>
      <c r="AO44" s="131"/>
      <c r="AP44" s="131"/>
      <c r="AQ44" s="131"/>
      <c r="AR44" s="131"/>
      <c r="AS44" s="131"/>
      <c r="AT44" s="131"/>
      <c r="AU44" s="131"/>
      <c r="AV44" s="131"/>
      <c r="AW44" s="131"/>
      <c r="AX44" s="131"/>
      <c r="AY44" s="226"/>
    </row>
    <row r="45" spans="1:51" ht="18" x14ac:dyDescent="0.15">
      <c r="A45" s="492" t="s">
        <v>80</v>
      </c>
      <c r="B45" s="493"/>
      <c r="C45" s="102">
        <f>SUM(C42:C44)</f>
        <v>67097.740000000005</v>
      </c>
      <c r="D45" s="272">
        <f>SUM(D42:D44)</f>
        <v>48355.880000000005</v>
      </c>
      <c r="E45" s="258" t="e">
        <f>SUM(E42:E44)</f>
        <v>#REF!</v>
      </c>
      <c r="H45" s="243"/>
      <c r="I45" s="242"/>
      <c r="J45" s="242"/>
      <c r="K45" s="242"/>
      <c r="L45" s="242"/>
      <c r="M45" s="242"/>
      <c r="N45" s="242"/>
      <c r="O45" s="131"/>
      <c r="P45" s="242"/>
      <c r="Q45" s="242"/>
      <c r="R45" s="242"/>
      <c r="S45" s="242"/>
      <c r="T45" s="242"/>
      <c r="U45" s="244"/>
      <c r="V45" s="117"/>
      <c r="W45" s="243"/>
      <c r="X45" s="242"/>
      <c r="Y45" s="242"/>
      <c r="Z45" s="242"/>
      <c r="AA45" s="242"/>
      <c r="AB45" s="242"/>
      <c r="AC45" s="242"/>
      <c r="AD45" s="131"/>
      <c r="AE45" s="242"/>
      <c r="AF45" s="242"/>
      <c r="AG45" s="242"/>
      <c r="AH45" s="242"/>
      <c r="AI45" s="242"/>
      <c r="AJ45" s="244"/>
      <c r="AK45" s="117"/>
      <c r="AL45" s="243"/>
      <c r="AM45" s="242"/>
      <c r="AN45" s="242"/>
      <c r="AO45" s="242"/>
      <c r="AP45" s="242"/>
      <c r="AQ45" s="242"/>
      <c r="AR45" s="242"/>
      <c r="AS45" s="131"/>
      <c r="AT45" s="242"/>
      <c r="AU45" s="242"/>
      <c r="AV45" s="242"/>
      <c r="AW45" s="242"/>
      <c r="AX45" s="242"/>
      <c r="AY45" s="244"/>
    </row>
    <row r="46" spans="1:51" s="90" customFormat="1" ht="35.25" customHeight="1" thickBot="1" x14ac:dyDescent="0.2">
      <c r="A46" s="482" t="str">
        <f>A35</f>
        <v>Contribución 3.5% Superintendencia de Bancos
 Contribución 0.5% Seguro Social Campesino</v>
      </c>
      <c r="B46" s="483"/>
      <c r="C46" s="105">
        <f>C45*Tablas!$X$3</f>
        <v>2683.9096000000004</v>
      </c>
      <c r="D46" s="271">
        <f>D45*Tablas!$X$3</f>
        <v>1934.2352000000003</v>
      </c>
      <c r="E46" s="259">
        <f>75*Tablas!$X$2</f>
        <v>75</v>
      </c>
      <c r="F46" s="112"/>
      <c r="H46" s="247"/>
      <c r="I46" s="245"/>
      <c r="J46" s="245"/>
      <c r="K46" s="245"/>
      <c r="L46" s="245"/>
      <c r="M46" s="245"/>
      <c r="N46" s="245"/>
      <c r="O46" s="245"/>
      <c r="P46" s="245"/>
      <c r="Q46" s="245"/>
      <c r="R46" s="245"/>
      <c r="S46" s="245"/>
      <c r="T46" s="245"/>
      <c r="U46" s="246"/>
      <c r="V46" s="117"/>
      <c r="W46" s="247"/>
      <c r="X46" s="245"/>
      <c r="Y46" s="245"/>
      <c r="Z46" s="245"/>
      <c r="AA46" s="245"/>
      <c r="AB46" s="245"/>
      <c r="AC46" s="245"/>
      <c r="AD46" s="245"/>
      <c r="AE46" s="245"/>
      <c r="AF46" s="245"/>
      <c r="AG46" s="245"/>
      <c r="AH46" s="245"/>
      <c r="AI46" s="245"/>
      <c r="AJ46" s="246"/>
      <c r="AK46" s="117"/>
      <c r="AL46" s="247"/>
      <c r="AM46" s="245"/>
      <c r="AN46" s="245"/>
      <c r="AO46" s="245"/>
      <c r="AP46" s="245"/>
      <c r="AQ46" s="245"/>
      <c r="AR46" s="245"/>
      <c r="AS46" s="245"/>
      <c r="AT46" s="245"/>
      <c r="AU46" s="245"/>
      <c r="AV46" s="245"/>
      <c r="AW46" s="245"/>
      <c r="AX46" s="245"/>
      <c r="AY46" s="246"/>
    </row>
    <row r="47" spans="1:51" ht="19" hidden="1" thickBot="1" x14ac:dyDescent="0.2">
      <c r="A47" s="484" t="s">
        <v>82</v>
      </c>
      <c r="B47" s="485"/>
      <c r="C47" s="105"/>
      <c r="D47" s="271"/>
      <c r="E47" s="257"/>
      <c r="H47" s="117"/>
      <c r="I47" s="117"/>
      <c r="J47" s="117"/>
      <c r="K47" s="117"/>
      <c r="L47" s="117"/>
      <c r="M47" s="117"/>
      <c r="N47" s="117"/>
      <c r="O47" s="117"/>
      <c r="P47" s="117"/>
      <c r="Q47" s="117"/>
      <c r="R47" s="117"/>
      <c r="S47" s="117"/>
      <c r="T47" s="117"/>
      <c r="U47" s="117"/>
      <c r="V47" s="119"/>
      <c r="W47" s="117"/>
      <c r="X47" s="117"/>
      <c r="Y47" s="117"/>
      <c r="Z47" s="117"/>
      <c r="AA47" s="117"/>
      <c r="AB47" s="117"/>
      <c r="AC47" s="117"/>
      <c r="AD47" s="117"/>
      <c r="AE47" s="117"/>
      <c r="AF47" s="117"/>
      <c r="AG47" s="117"/>
      <c r="AH47" s="117"/>
      <c r="AI47" s="117"/>
      <c r="AJ47" s="117"/>
      <c r="AK47" s="119"/>
      <c r="AL47" s="117"/>
      <c r="AM47" s="117"/>
      <c r="AN47" s="117"/>
      <c r="AO47" s="117"/>
      <c r="AP47" s="117"/>
      <c r="AQ47" s="117"/>
      <c r="AR47" s="117"/>
      <c r="AS47" s="117"/>
      <c r="AT47" s="117"/>
      <c r="AU47" s="117"/>
      <c r="AV47" s="117"/>
      <c r="AW47" s="117"/>
      <c r="AX47" s="117"/>
      <c r="AY47" s="117"/>
    </row>
    <row r="48" spans="1:51" ht="19" hidden="1" thickBot="1" x14ac:dyDescent="0.2">
      <c r="A48" s="486" t="s">
        <v>83</v>
      </c>
      <c r="B48" s="487"/>
      <c r="C48" s="107"/>
      <c r="D48" s="273"/>
      <c r="E48" s="257"/>
      <c r="H48" s="117"/>
      <c r="I48" s="117"/>
      <c r="J48" s="117"/>
      <c r="K48" s="117"/>
      <c r="L48" s="117"/>
      <c r="M48" s="117"/>
      <c r="N48" s="117"/>
      <c r="O48" s="119"/>
      <c r="P48" s="117"/>
      <c r="Q48" s="117"/>
      <c r="R48" s="117"/>
      <c r="S48" s="117"/>
      <c r="T48" s="117"/>
      <c r="U48" s="117"/>
      <c r="V48" s="117"/>
      <c r="W48" s="117"/>
      <c r="X48" s="117"/>
      <c r="Y48" s="117"/>
      <c r="Z48" s="117"/>
      <c r="AA48" s="117"/>
      <c r="AB48" s="117"/>
      <c r="AC48" s="117"/>
      <c r="AD48" s="119"/>
      <c r="AE48" s="117"/>
      <c r="AF48" s="117"/>
      <c r="AG48" s="117"/>
      <c r="AH48" s="117"/>
      <c r="AI48" s="117"/>
      <c r="AJ48" s="117"/>
      <c r="AK48" s="117"/>
      <c r="AL48" s="117"/>
      <c r="AM48" s="117"/>
      <c r="AN48" s="117"/>
      <c r="AO48" s="117"/>
      <c r="AP48" s="117"/>
      <c r="AQ48" s="117"/>
      <c r="AR48" s="117"/>
      <c r="AS48" s="119"/>
      <c r="AT48" s="117"/>
      <c r="AU48" s="117"/>
      <c r="AV48" s="117"/>
      <c r="AW48" s="117"/>
      <c r="AX48" s="117"/>
      <c r="AY48" s="117"/>
    </row>
    <row r="49" spans="1:51" ht="19" thickBot="1" x14ac:dyDescent="0.2">
      <c r="A49" s="488" t="s">
        <v>87</v>
      </c>
      <c r="B49" s="489"/>
      <c r="C49" s="314">
        <f>SUM(C45:C48)</f>
        <v>69781.649600000004</v>
      </c>
      <c r="D49" s="274">
        <f>SUM(D45:D48)</f>
        <v>50290.115200000007</v>
      </c>
      <c r="E49" s="258" t="e">
        <f>SUM(E45:E48)</f>
        <v>#REF!</v>
      </c>
      <c r="H49" s="117"/>
      <c r="I49" s="117"/>
      <c r="J49" s="117"/>
      <c r="K49" s="117"/>
      <c r="L49" s="117"/>
      <c r="M49" s="117"/>
      <c r="N49" s="117"/>
      <c r="O49" s="117"/>
      <c r="P49" s="117"/>
      <c r="Q49" s="117"/>
      <c r="R49" s="117"/>
      <c r="S49" s="117"/>
      <c r="T49" s="117"/>
      <c r="U49" s="117"/>
      <c r="V49" s="117"/>
      <c r="W49" s="117"/>
      <c r="X49" s="117"/>
      <c r="Y49" s="117"/>
      <c r="Z49" s="117"/>
      <c r="AA49" s="117"/>
      <c r="AB49" s="117"/>
      <c r="AC49" s="117"/>
      <c r="AD49" s="117"/>
      <c r="AE49" s="117"/>
      <c r="AF49" s="117"/>
      <c r="AG49" s="117"/>
      <c r="AH49" s="117"/>
      <c r="AI49" s="117"/>
      <c r="AJ49" s="117"/>
      <c r="AK49" s="117"/>
      <c r="AL49" s="117"/>
      <c r="AM49" s="117"/>
      <c r="AN49" s="117"/>
      <c r="AO49" s="117"/>
      <c r="AP49" s="117"/>
      <c r="AQ49" s="117"/>
      <c r="AR49" s="117"/>
      <c r="AS49" s="117"/>
      <c r="AT49" s="117"/>
      <c r="AU49" s="117"/>
      <c r="AV49" s="117"/>
      <c r="AW49" s="117"/>
      <c r="AX49" s="117"/>
      <c r="AY49" s="117"/>
    </row>
    <row r="50" spans="1:51" ht="19" thickBot="1" x14ac:dyDescent="0.2">
      <c r="A50" s="490" t="s">
        <v>88</v>
      </c>
      <c r="B50" s="491"/>
      <c r="C50" s="315">
        <f>C45+C46-78</f>
        <v>69703.649600000004</v>
      </c>
      <c r="D50" s="275">
        <f>D45+D46-78</f>
        <v>50212.115200000007</v>
      </c>
      <c r="E50" s="258" t="e">
        <f>(E45 + E47)+((E31+E32+E33)*0.06*0.07)/2</f>
        <v>#REF!</v>
      </c>
      <c r="H50" s="117"/>
      <c r="I50" s="117"/>
      <c r="J50" s="117"/>
      <c r="K50" s="117"/>
      <c r="L50" s="117"/>
      <c r="M50" s="117"/>
      <c r="N50" s="117"/>
      <c r="O50" s="117"/>
      <c r="P50" s="117"/>
      <c r="Q50" s="117"/>
      <c r="R50" s="117"/>
      <c r="S50" s="117"/>
      <c r="T50" s="117"/>
      <c r="U50" s="117"/>
      <c r="V50" s="117"/>
      <c r="W50" s="117"/>
      <c r="X50" s="117"/>
      <c r="Y50" s="117"/>
      <c r="Z50" s="117"/>
      <c r="AA50" s="117"/>
      <c r="AB50" s="117"/>
      <c r="AC50" s="117"/>
      <c r="AD50" s="117"/>
      <c r="AE50" s="117"/>
      <c r="AF50" s="117"/>
      <c r="AG50" s="117"/>
      <c r="AH50" s="117"/>
      <c r="AI50" s="117"/>
      <c r="AJ50" s="117"/>
      <c r="AK50" s="117"/>
      <c r="AL50" s="117"/>
      <c r="AM50" s="117"/>
      <c r="AN50" s="117"/>
      <c r="AO50" s="117"/>
      <c r="AP50" s="117"/>
      <c r="AQ50" s="117"/>
      <c r="AR50" s="117"/>
      <c r="AS50" s="117"/>
      <c r="AT50" s="117"/>
      <c r="AU50" s="117"/>
      <c r="AV50" s="117"/>
      <c r="AW50" s="117"/>
      <c r="AX50" s="117"/>
      <c r="AY50" s="117"/>
    </row>
    <row r="51" spans="1:51" s="90" customFormat="1" ht="19" thickBot="1" x14ac:dyDescent="0.2">
      <c r="A51" s="490" t="s">
        <v>84</v>
      </c>
      <c r="B51" s="491"/>
      <c r="C51" s="315">
        <f>C49+C50</f>
        <v>139485.29920000001</v>
      </c>
      <c r="D51" s="275">
        <f>D49+D50</f>
        <v>100502.23040000001</v>
      </c>
      <c r="E51" s="258" t="e">
        <f>E49+E50</f>
        <v>#REF!</v>
      </c>
      <c r="F51" s="112"/>
      <c r="H51" s="119"/>
      <c r="I51" s="119"/>
      <c r="J51" s="119"/>
      <c r="K51" s="119"/>
      <c r="L51" s="119"/>
      <c r="M51" s="119"/>
      <c r="N51" s="119"/>
      <c r="O51" s="119"/>
      <c r="P51" s="119"/>
      <c r="Q51" s="119"/>
      <c r="R51" s="119"/>
      <c r="S51" s="119"/>
      <c r="T51" s="119"/>
      <c r="U51" s="119"/>
      <c r="V51" s="117"/>
      <c r="W51" s="119"/>
      <c r="X51" s="119"/>
      <c r="Y51" s="119"/>
      <c r="Z51" s="119"/>
      <c r="AA51" s="119"/>
      <c r="AB51" s="119"/>
      <c r="AC51" s="119"/>
      <c r="AD51" s="119"/>
      <c r="AE51" s="119"/>
      <c r="AF51" s="119"/>
      <c r="AG51" s="119"/>
      <c r="AH51" s="119"/>
      <c r="AI51" s="119"/>
      <c r="AJ51" s="119"/>
      <c r="AK51" s="117"/>
      <c r="AL51" s="119"/>
      <c r="AM51" s="119"/>
      <c r="AN51" s="119"/>
      <c r="AO51" s="119"/>
      <c r="AP51" s="119"/>
      <c r="AQ51" s="119"/>
      <c r="AR51" s="119"/>
      <c r="AS51" s="119"/>
      <c r="AT51" s="119"/>
      <c r="AU51" s="119"/>
      <c r="AV51" s="119"/>
      <c r="AW51" s="119"/>
      <c r="AX51" s="119"/>
      <c r="AY51" s="119"/>
    </row>
    <row r="52" spans="1:51" ht="18" x14ac:dyDescent="0.15">
      <c r="A52" s="497" t="s">
        <v>85</v>
      </c>
      <c r="B52" s="498"/>
      <c r="C52" s="313">
        <f>C39*Tablas!$K$4</f>
        <v>6256.6500000000005</v>
      </c>
      <c r="D52" s="276">
        <f>D39*Tablas!$K$4</f>
        <v>4635.91</v>
      </c>
      <c r="E52" s="258" t="e">
        <f>IF($B$17=1,IF($B$15=0,0,IF($B$19=0,0,IF($B$19=1,(VLOOKUP(1,Tablas!#REF!,5,TRUE)),(VLOOKUP(2,Tablas!#REF!,5,TRUE))))),
IF($B$15=0,0,IF($B$19=0,0,IF($B$19=1,(VLOOKUP(1,Tablas!#REF!,5,TRUE)),IF($B$19=2,(VLOOKUP(2,Tablas!#REF!,5,TRUE)), (VLOOKUP(3,Tablas!#REF!,5,TRUE)))))))</f>
        <v>#REF!</v>
      </c>
      <c r="H52" s="117"/>
      <c r="I52" s="117"/>
      <c r="J52" s="117"/>
      <c r="K52" s="117"/>
      <c r="L52" s="117"/>
      <c r="M52" s="117"/>
      <c r="N52" s="117"/>
      <c r="O52" s="117"/>
      <c r="P52" s="117"/>
      <c r="Q52" s="117"/>
      <c r="R52" s="117"/>
      <c r="S52" s="117"/>
      <c r="T52" s="117"/>
      <c r="U52" s="117"/>
      <c r="V52" s="117"/>
      <c r="W52" s="117"/>
      <c r="X52" s="117"/>
      <c r="Y52" s="117"/>
      <c r="Z52" s="117"/>
      <c r="AA52" s="117"/>
      <c r="AB52" s="117"/>
      <c r="AC52" s="117"/>
      <c r="AD52" s="117"/>
      <c r="AE52" s="117"/>
      <c r="AF52" s="117"/>
      <c r="AG52" s="117"/>
      <c r="AH52" s="117"/>
      <c r="AI52" s="117"/>
      <c r="AJ52" s="117"/>
      <c r="AK52" s="117"/>
      <c r="AL52" s="117"/>
      <c r="AM52" s="117"/>
      <c r="AN52" s="117"/>
      <c r="AO52" s="117"/>
      <c r="AP52" s="117"/>
      <c r="AQ52" s="117"/>
      <c r="AR52" s="117"/>
      <c r="AS52" s="117"/>
      <c r="AT52" s="117"/>
      <c r="AU52" s="117"/>
      <c r="AV52" s="117"/>
      <c r="AW52" s="117"/>
      <c r="AX52" s="117"/>
      <c r="AY52" s="117"/>
    </row>
    <row r="53" spans="1:51" ht="18" x14ac:dyDescent="0.15">
      <c r="A53" s="95"/>
      <c r="B53" s="95"/>
      <c r="C53" s="95"/>
      <c r="D53" s="95"/>
      <c r="E53" s="256"/>
      <c r="K53" s="82"/>
      <c r="L53" s="89"/>
      <c r="M53" s="80"/>
      <c r="N53" s="80"/>
      <c r="T53" s="91"/>
      <c r="U53" s="91"/>
    </row>
    <row r="54" spans="1:51" ht="18" x14ac:dyDescent="0.15">
      <c r="A54" s="494" t="s">
        <v>89</v>
      </c>
      <c r="B54" s="495"/>
      <c r="C54" s="495"/>
      <c r="D54" s="496"/>
      <c r="E54" s="252"/>
      <c r="K54" s="82"/>
      <c r="L54" s="89"/>
      <c r="M54" s="80"/>
      <c r="N54" s="92"/>
      <c r="T54" s="81"/>
      <c r="U54" s="81"/>
      <c r="V54" s="90"/>
    </row>
    <row r="55" spans="1:51" ht="18" x14ac:dyDescent="0.15">
      <c r="A55" s="484" t="s">
        <v>77</v>
      </c>
      <c r="B55" s="485"/>
      <c r="C55" s="105">
        <f>(C31-75)*Tablas!K3+75</f>
        <v>12852.6</v>
      </c>
      <c r="D55" s="271">
        <f>(D31-75)*Tablas!K3+75</f>
        <v>9296.85</v>
      </c>
      <c r="E55" s="257" t="e">
        <f>VLOOKUP($B$21,Tablas!#REF!,5,TRUE)</f>
        <v>#REF!</v>
      </c>
      <c r="K55" s="82"/>
      <c r="L55" s="89"/>
      <c r="M55" s="92"/>
      <c r="N55" s="92"/>
    </row>
    <row r="56" spans="1:51" ht="18" x14ac:dyDescent="0.15">
      <c r="A56" s="484" t="s">
        <v>78</v>
      </c>
      <c r="B56" s="485"/>
      <c r="C56" s="105">
        <f>C32*Tablas!K3</f>
        <v>12777.6</v>
      </c>
      <c r="D56" s="271">
        <f>D32*Tablas!K3</f>
        <v>9221.85</v>
      </c>
      <c r="E56" s="257" t="e">
        <f>IF($B$17=1,0,(VLOOKUP($D$21,Tablas!#REF!,5,TRUE)))</f>
        <v>#REF!</v>
      </c>
      <c r="K56" s="82"/>
      <c r="L56" s="89"/>
      <c r="M56" s="92"/>
      <c r="N56" s="92"/>
      <c r="T56" s="81"/>
      <c r="U56" s="81"/>
    </row>
    <row r="57" spans="1:51" ht="18" x14ac:dyDescent="0.15">
      <c r="A57" s="484" t="s">
        <v>79</v>
      </c>
      <c r="B57" s="485"/>
      <c r="C57" s="105">
        <f>C33*Tablas!K3</f>
        <v>9220.75</v>
      </c>
      <c r="D57" s="271">
        <f>D33*Tablas!K3</f>
        <v>6607.7000000000007</v>
      </c>
      <c r="E57" s="257" t="e">
        <f>IF($B$17=1,
(IF($B$15=0, 0,
 (IF($B$19&gt;$B$15, (VLOOKUP($B$15,Tablas!#REF!,5,TRUE)),
(IF($B$15&gt;4,(IF($B$19=0, (VLOOKUP(3,Tablas!#REF!,5,TRUE)),
(IF($B$19=1, (VLOOKUP(3,Tablas!#REF!,5,TRUE)),
(IF($B$19=2, (VLOOKUP(3,Tablas!#REF!,5,TRUE)),
(VLOOKUP(3,Tablas!#REF!,5,TRUE)))))))),
(IF($B$15=4,(IF(4-$B$19=0,(VLOOKUP(2,Tablas!#REF!,5,TRUE)),
(IF(4-$B$19=1,(VLOOKUP(2,Tablas!#REF!,5,TRUE)),
(IF(4-$B$19=2, (VLOOKUP(2,Tablas!#REF!,5,TRUE)),
(VLOOKUP(3,Tablas!#REF!,5,TRUE)))))))),
(IF($B$15=3,(IF(3-$B$19=0,(VLOOKUP(1,Tablas!#REF!,5,TRUE)),
(IF(3-$B$19=1,(VLOOKUP(1,Tablas!#REF!,5,TRUE)),
(IF(3-$B$19=2, (VLOOKUP(2,Tablas!#REF!,5,TRUE)),
(VLOOKUP(3,Tablas!#REF!,5,TRUE)))))))),
(IF($B$15=2,(IF(2-$B$19=0, 0,
(IF(2-$B$19=1,(VLOOKUP(1,Tablas!#REF!,5,TRUE)),
(IF(2-$B$19=2, (VLOOKUP(2,Tablas!#REF!,5,TRUE)),
         0)))))),
(IF($B$15=1,(IF(1-$B$19=0, 0,
(IF(1-$B$19=1,(VLOOKUP(1,Tablas!#REF!,5,TRUE)),0)))),0)))))))))))))),
(IF($B$15=0, 0,
 (IF($B$19&gt;$B$15, (VLOOKUP($B$15,Tablas!#REF!,5,TRUE)),
(IF($B$15=4,(IF(4-$B$19=0, 0,
(IF(4-$B$19=1, (VLOOKUP(1,Tablas!#REF!,5,TRUE)),
(IF(4-$B$19=2, (VLOOKUP(2,Tablas!#REF!,5,TRUE)),
(IF(4-$B$19=3, (VLOOKUP(3,Tablas!#REF!,5,TRUE)),
(IF(4-$B$19=4, (VLOOKUP(3,Tablas!#REF!,5,TRUE)),
0)))))))))),
(IF($B$15=5,(IF(5-$B$19=0, (VLOOKUP(1,Tablas!#REF!,5,TRUE)),
(IF(5-$B$19=1, (VLOOKUP(1,Tablas!#REF!,5,TRUE)),
(IF(5-$B$19=2, (VLOOKUP(2,Tablas!#REF!,5,TRUE)),
(IF(5-$B$19=3, (VLOOKUP(3,Tablas!#REF!,5,TRUE)),
(IF(5-$B$19=4, (VLOOKUP(3,Tablas!#REF!,5,TRUE)),
(VLOOKUP(3,Tablas!#REF!,5,TRUE)))))))))))),
(IF($B$15=6,(IF(6-$B$19=0, (VLOOKUP(2,Tablas!#REF!,5,TRUE)),
(IF(6-$B$19=1, (VLOOKUP(2,Tablas!#REF!,5,TRUE)),
(IF(6-$B$19=2, (VLOOKUP(2,Tablas!#REF!,5,TRUE)),
(IF(6-$B$19=3, (VLOOKUP(3,Tablas!#REF!,5,TRUE)),
(IF(6-$B$19=4, (VLOOKUP(3,Tablas!#REF!,5,TRUE)),
(VLOOKUP(3,Tablas!#REF!,5,TRUE)))))))))))),
(IF($B$15&gt;6,(IF(7-$B$19=0, (VLOOKUP(3,Tablas!#REF!,5,TRUE)),
(IF(7-$B$19=1, (VLOOKUP(3,Tablas!#REF!,5,TRUE)),
(IF(7-$B$19=2, (VLOOKUP(3,Tablas!#REF!,5,TRUE)),
(IF(7-$B$19=3, (VLOOKUP(3,Tablas!#REF!,5,TRUE)),
(IF(7-$B$19=4, (VLOOKUP(3,Tablas!#REF!,5,TRUE)),
(VLOOKUP(3,Tablas!#REF!,5,TRUE)))))))))))),
(IF($B$15=3,(IF(3-$B$19=0,0,
(IF(3-$B$19=1,(VLOOKUP(1,Tablas!#REF!,5,TRUE)),
(IF(3-$B$19=2, (VLOOKUP(2,Tablas!#REF!,5,TRUE)),
(VLOOKUP(3,Tablas!#REF!,5,TRUE)))))))),
(IF($B$15=2,(IF(2-$B$19=0, 0,
(IF(2-$B$19=1,(VLOOKUP(1,Tablas!#REF!,5,TRUE)),
(IF(2-$B$19=2, (VLOOKUP(2,Tablas!#REF!,5,TRUE)),
         0)))))),
(IF($B$15=1,(IF(1-$B$19=0, 0,
(IF(1-$B$19=1,(VLOOKUP(1,Tablas!#REF!,5,TRUE)),0)))),0)))))))))))))))))))</f>
        <v>#REF!</v>
      </c>
      <c r="K57" s="82"/>
      <c r="L57" s="89"/>
      <c r="M57" s="92"/>
      <c r="T57" s="88"/>
      <c r="U57" s="88"/>
    </row>
    <row r="58" spans="1:51" s="90" customFormat="1" ht="18" x14ac:dyDescent="0.15">
      <c r="A58" s="492" t="s">
        <v>80</v>
      </c>
      <c r="B58" s="493"/>
      <c r="C58" s="102">
        <f>SUM(C55:C57)</f>
        <v>34850.949999999997</v>
      </c>
      <c r="D58" s="272">
        <f>SUM(D55:D57)</f>
        <v>25126.400000000001</v>
      </c>
      <c r="E58" s="258" t="e">
        <f>SUM(E55:E57)</f>
        <v>#REF!</v>
      </c>
      <c r="F58" s="112"/>
      <c r="K58" s="82"/>
      <c r="L58" s="89"/>
      <c r="M58" s="79"/>
      <c r="N58" s="79"/>
      <c r="T58" s="88"/>
      <c r="U58" s="88"/>
      <c r="V58" s="79"/>
    </row>
    <row r="59" spans="1:51" ht="39.75" customHeight="1" thickBot="1" x14ac:dyDescent="0.2">
      <c r="A59" s="482" t="str">
        <f>A46</f>
        <v>Contribución 3.5% Superintendencia de Bancos
 Contribución 0.5% Seguro Social Campesino</v>
      </c>
      <c r="B59" s="483"/>
      <c r="C59" s="105">
        <f>C58*Tablas!$X$3</f>
        <v>1394.038</v>
      </c>
      <c r="D59" s="271">
        <f>D58*Tablas!$X$3</f>
        <v>1005.056</v>
      </c>
      <c r="E59" s="259">
        <f>75*Tablas!$X$2</f>
        <v>75</v>
      </c>
      <c r="K59" s="86"/>
      <c r="L59" s="87"/>
      <c r="T59" s="88"/>
      <c r="U59" s="88"/>
      <c r="V59" s="90"/>
    </row>
    <row r="60" spans="1:51" ht="19" hidden="1" thickBot="1" x14ac:dyDescent="0.2">
      <c r="A60" s="484" t="s">
        <v>82</v>
      </c>
      <c r="B60" s="485"/>
      <c r="C60" s="316"/>
      <c r="D60" s="277"/>
      <c r="E60" s="260"/>
      <c r="K60" s="82"/>
      <c r="L60" s="89"/>
      <c r="T60" s="91"/>
      <c r="U60" s="91"/>
    </row>
    <row r="61" spans="1:51" ht="19" hidden="1" thickBot="1" x14ac:dyDescent="0.2">
      <c r="A61" s="486" t="s">
        <v>83</v>
      </c>
      <c r="B61" s="487"/>
      <c r="C61" s="108"/>
      <c r="D61" s="278"/>
      <c r="E61" s="260"/>
      <c r="K61" s="82"/>
      <c r="L61" s="89"/>
      <c r="T61" s="88"/>
      <c r="U61" s="88"/>
    </row>
    <row r="62" spans="1:51" ht="19" thickBot="1" x14ac:dyDescent="0.2">
      <c r="A62" s="488" t="s">
        <v>87</v>
      </c>
      <c r="B62" s="489"/>
      <c r="C62" s="314">
        <f>SUM(C58:C61)</f>
        <v>36244.987999999998</v>
      </c>
      <c r="D62" s="274">
        <f>SUM(D58:D61)</f>
        <v>26131.456000000002</v>
      </c>
      <c r="E62" s="258" t="e">
        <f>SUM(E58:E61)</f>
        <v>#REF!</v>
      </c>
      <c r="K62" s="82"/>
      <c r="L62" s="89"/>
      <c r="T62" s="88"/>
      <c r="U62" s="88"/>
    </row>
    <row r="63" spans="1:51" s="90" customFormat="1" ht="19" thickBot="1" x14ac:dyDescent="0.2">
      <c r="A63" s="490" t="s">
        <v>90</v>
      </c>
      <c r="B63" s="491"/>
      <c r="C63" s="315">
        <f>C58+C59-78</f>
        <v>36166.987999999998</v>
      </c>
      <c r="D63" s="275">
        <f>D58+D59-78</f>
        <v>26053.456000000002</v>
      </c>
      <c r="E63" s="258" t="e">
        <f>(E58 + E60)+((E31+E32+E33)*0.1*0.07)/4</f>
        <v>#REF!</v>
      </c>
      <c r="F63" s="112"/>
      <c r="K63" s="86"/>
      <c r="L63" s="87"/>
      <c r="M63" s="79"/>
      <c r="N63" s="79"/>
      <c r="T63" s="91"/>
      <c r="U63" s="91"/>
      <c r="V63" s="79"/>
    </row>
    <row r="64" spans="1:51" ht="19" thickBot="1" x14ac:dyDescent="0.2">
      <c r="A64" s="490" t="s">
        <v>84</v>
      </c>
      <c r="B64" s="491"/>
      <c r="C64" s="315">
        <f>C62+(C63*3)</f>
        <v>144745.95199999999</v>
      </c>
      <c r="D64" s="275">
        <f>D62+(D63*3)</f>
        <v>104291.82400000001</v>
      </c>
      <c r="E64" s="258" t="e">
        <f>E62+(E63*3)</f>
        <v>#REF!</v>
      </c>
      <c r="K64" s="82"/>
      <c r="L64" s="89"/>
      <c r="T64" s="91"/>
      <c r="U64" s="91"/>
    </row>
    <row r="65" spans="1:22" ht="18" x14ac:dyDescent="0.15">
      <c r="A65" s="312" t="s">
        <v>85</v>
      </c>
      <c r="B65" s="313"/>
      <c r="C65" s="313">
        <f>C39*Tablas!K3</f>
        <v>3246.3750000000005</v>
      </c>
      <c r="D65" s="276">
        <f>D39*Tablas!K3</f>
        <v>2405.4250000000002</v>
      </c>
      <c r="E65" s="258" t="e">
        <f>IF($B$17=1,IF($B$15=0,0,IF($B$19=0,0,IF($B$19=1,(VLOOKUP(1,Tablas!#REF!,5,TRUE)),(VLOOKUP(2,Tablas!#REF!,5,TRUE))))),
IF($B$15=0,0,IF($B$19=0,0,IF($B$19=1,(VLOOKUP(1,Tablas!#REF!,5,TRUE)),IF($B$19=2,(VLOOKUP(2,Tablas!#REF!,5,TRUE)), (VLOOKUP(3,Tablas!#REF!,5,TRUE)))))))</f>
        <v>#REF!</v>
      </c>
      <c r="K65" s="82"/>
      <c r="L65" s="89"/>
      <c r="V65" s="90"/>
    </row>
    <row r="66" spans="1:22" ht="18" x14ac:dyDescent="0.15">
      <c r="A66" s="95"/>
      <c r="B66" s="95"/>
      <c r="C66" s="95"/>
      <c r="D66" s="95"/>
      <c r="E66" s="256"/>
      <c r="K66" s="82"/>
      <c r="L66" s="89"/>
      <c r="T66" s="81"/>
      <c r="U66" s="81"/>
    </row>
    <row r="67" spans="1:22" ht="18" x14ac:dyDescent="0.15">
      <c r="A67" s="494" t="s">
        <v>91</v>
      </c>
      <c r="B67" s="495"/>
      <c r="C67" s="495"/>
      <c r="D67" s="496"/>
      <c r="E67" s="252"/>
      <c r="K67" s="82"/>
      <c r="L67" s="89"/>
      <c r="T67" s="88"/>
      <c r="U67" s="88"/>
    </row>
    <row r="68" spans="1:22" ht="18" x14ac:dyDescent="0.15">
      <c r="A68" s="484" t="s">
        <v>77</v>
      </c>
      <c r="B68" s="485"/>
      <c r="C68" s="105">
        <f>(C31-75)*Tablas!$K$2+75</f>
        <v>4411.6399999999985</v>
      </c>
      <c r="D68" s="271">
        <f>(D31-75)*Tablas!$K$2+75</f>
        <v>3204.8399999999988</v>
      </c>
      <c r="E68" s="257" t="e">
        <f>VLOOKUP($B$21,Tablas!#REF!,5,TRUE)</f>
        <v>#REF!</v>
      </c>
      <c r="K68" s="82"/>
      <c r="L68" s="89"/>
      <c r="T68" s="88"/>
      <c r="U68" s="88"/>
    </row>
    <row r="69" spans="1:22" ht="18" x14ac:dyDescent="0.15">
      <c r="A69" s="484" t="s">
        <v>78</v>
      </c>
      <c r="B69" s="485"/>
      <c r="C69" s="105">
        <f>C32*Tablas!$K$2</f>
        <v>4336.6399999999985</v>
      </c>
      <c r="D69" s="271">
        <f>D32*Tablas!$K$2</f>
        <v>3129.8399999999988</v>
      </c>
      <c r="E69" s="257" t="e">
        <f>IF($B$17=1,0,(VLOOKUP($D$21,Tablas!#REF!,5,TRUE)))</f>
        <v>#REF!</v>
      </c>
      <c r="K69" s="82"/>
      <c r="L69" s="83"/>
      <c r="T69" s="88"/>
      <c r="U69" s="88"/>
    </row>
    <row r="70" spans="1:22" ht="18" x14ac:dyDescent="0.15">
      <c r="A70" s="484" t="s">
        <v>79</v>
      </c>
      <c r="B70" s="485"/>
      <c r="C70" s="105">
        <f>C33*Tablas!$K$2</f>
        <v>3129.4666666666653</v>
      </c>
      <c r="D70" s="271">
        <f>D33*Tablas!$K$2</f>
        <v>2242.6133333333323</v>
      </c>
      <c r="E70" s="257" t="e">
        <f>IF($B$17=1,
(IF($B$15=0, 0,
 (IF($B$19&gt;$B$15, (VLOOKUP($B$15,Tablas!#REF!,5,TRUE)),
(IF($B$15&gt;4,(IF($B$19=0, (VLOOKUP(3,Tablas!#REF!,5,TRUE)),
(IF($B$19=1, (VLOOKUP(3,Tablas!#REF!,5,TRUE)),
(IF($B$19=2, (VLOOKUP(3,Tablas!#REF!,5,TRUE)),
(VLOOKUP(3,Tablas!#REF!,5,TRUE)))))))),
(IF($B$15=4,(IF(4-$B$19=0,(VLOOKUP(2,Tablas!#REF!,5,TRUE)),
(IF(4-$B$19=1,(VLOOKUP(2,Tablas!#REF!,5,TRUE)),
(IF(4-$B$19=2, (VLOOKUP(2,Tablas!#REF!,5,TRUE)),
(VLOOKUP(3,Tablas!#REF!,5,TRUE)))))))),
(IF($B$15=3,(IF(3-$B$19=0,(VLOOKUP(1,Tablas!#REF!,5,TRUE)),
(IF(3-$B$19=1,(VLOOKUP(1,Tablas!#REF!,5,TRUE)),
(IF(3-$B$19=2, (VLOOKUP(2,Tablas!#REF!,5,TRUE)),
(VLOOKUP(3,Tablas!#REF!,5,TRUE)))))))),
(IF($B$15=2,(IF(2-$B$19=0, 0,
(IF(2-$B$19=1,(VLOOKUP(1,Tablas!#REF!,5,TRUE)),
(IF(2-$B$19=2, (VLOOKUP(2,Tablas!#REF!,5,TRUE)),
         0)))))),
(IF($B$15=1,(IF(1-$B$19=0, 0,
(IF(1-$B$19=1,(VLOOKUP(1,Tablas!#REF!,5,TRUE)),0)))),0)))))))))))))),
(IF($B$15=0, 0,
 (IF($B$19&gt;$B$15, (VLOOKUP($B$15,Tablas!#REF!,5,TRUE)),
(IF($B$15=4,(IF(4-$B$19=0, 0,
(IF(4-$B$19=1, (VLOOKUP(1,Tablas!#REF!,5,TRUE)),
(IF(4-$B$19=2, (VLOOKUP(2,Tablas!#REF!,5,TRUE)),
(IF(4-$B$19=3, (VLOOKUP(3,Tablas!#REF!,5,TRUE)),
(IF(4-$B$19=4, (VLOOKUP(3,Tablas!#REF!,5,TRUE)),
0)))))))))),
(IF($B$15=5,(IF(5-$B$19=0, (VLOOKUP(1,Tablas!#REF!,5,TRUE)),
(IF(5-$B$19=1, (VLOOKUP(1,Tablas!#REF!,5,TRUE)),
(IF(5-$B$19=2, (VLOOKUP(2,Tablas!#REF!,5,TRUE)),
(IF(5-$B$19=3, (VLOOKUP(3,Tablas!#REF!,5,TRUE)),
(IF(5-$B$19=4, (VLOOKUP(3,Tablas!#REF!,5,TRUE)),
(VLOOKUP(3,Tablas!#REF!,5,TRUE)))))))))))),
(IF($B$15=6,(IF(6-$B$19=0, (VLOOKUP(2,Tablas!#REF!,5,TRUE)),
(IF(6-$B$19=1, (VLOOKUP(2,Tablas!#REF!,5,TRUE)),
(IF(6-$B$19=2, (VLOOKUP(2,Tablas!#REF!,5,TRUE)),
(IF(6-$B$19=3, (VLOOKUP(3,Tablas!#REF!,5,TRUE)),
(IF(6-$B$19=4, (VLOOKUP(3,Tablas!#REF!,5,TRUE)),
(VLOOKUP(3,Tablas!#REF!,5,TRUE)))))))))))),
(IF($B$15&gt;6,(IF(7-$B$19=0, (VLOOKUP(3,Tablas!#REF!,5,TRUE)),
(IF(7-$B$19=1, (VLOOKUP(3,Tablas!#REF!,5,TRUE)),
(IF(7-$B$19=2, (VLOOKUP(3,Tablas!#REF!,5,TRUE)),
(IF(7-$B$19=3, (VLOOKUP(3,Tablas!#REF!,5,TRUE)),
(IF(7-$B$19=4, (VLOOKUP(3,Tablas!#REF!,5,TRUE)),
(VLOOKUP(3,Tablas!#REF!,5,TRUE)))))))))))),
(IF($B$15=3,(IF(3-$B$19=0,0,
(IF(3-$B$19=1,(VLOOKUP(1,Tablas!#REF!,5,TRUE)),
(IF(3-$B$19=2, (VLOOKUP(2,Tablas!#REF!,5,TRUE)),
(VLOOKUP(3,Tablas!#REF!,5,TRUE)))))))),
(IF($B$15=2,(IF(2-$B$19=0, 0,
(IF(2-$B$19=1,(VLOOKUP(1,Tablas!#REF!,5,TRUE)),
(IF(2-$B$19=2, (VLOOKUP(2,Tablas!#REF!,5,TRUE)),
         0)))))),
(IF($B$15=1,(IF(1-$B$19=0, 0,
(IF(1-$B$19=1,(VLOOKUP(1,Tablas!#REF!,5,TRUE)),0)))),0)))))))))))))))))))</f>
        <v>#REF!</v>
      </c>
      <c r="K70" s="82"/>
      <c r="L70" s="83"/>
      <c r="T70" s="88"/>
      <c r="U70" s="88"/>
    </row>
    <row r="71" spans="1:22" ht="18" x14ac:dyDescent="0.15">
      <c r="A71" s="492" t="s">
        <v>80</v>
      </c>
      <c r="B71" s="493"/>
      <c r="C71" s="102">
        <f>SUM(C68:C70)</f>
        <v>11877.746666666662</v>
      </c>
      <c r="D71" s="272">
        <f>SUM(D68:D70)</f>
        <v>8577.2933333333294</v>
      </c>
      <c r="E71" s="258" t="e">
        <f>SUM(E68:E70)</f>
        <v>#REF!</v>
      </c>
      <c r="K71" s="86"/>
      <c r="L71" s="87"/>
      <c r="T71" s="88"/>
      <c r="U71" s="88"/>
    </row>
    <row r="72" spans="1:22" ht="39" customHeight="1" thickBot="1" x14ac:dyDescent="0.2">
      <c r="A72" s="482" t="str">
        <f>A59</f>
        <v>Contribución 3.5% Superintendencia de Bancos
 Contribución 0.5% Seguro Social Campesino</v>
      </c>
      <c r="B72" s="483"/>
      <c r="C72" s="105">
        <f>C71*Tablas!$X$3</f>
        <v>475.10986666666651</v>
      </c>
      <c r="D72" s="271">
        <f>D71*Tablas!$X$3</f>
        <v>343.0917333333332</v>
      </c>
      <c r="E72" s="259">
        <f>75*Tablas!$X$2</f>
        <v>75</v>
      </c>
      <c r="K72" s="82"/>
      <c r="L72" s="89"/>
      <c r="T72" s="91"/>
      <c r="U72" s="91"/>
      <c r="V72" s="90"/>
    </row>
    <row r="73" spans="1:22" ht="19" hidden="1" thickBot="1" x14ac:dyDescent="0.2">
      <c r="A73" s="484" t="s">
        <v>82</v>
      </c>
      <c r="B73" s="485"/>
      <c r="C73" s="316"/>
      <c r="D73" s="277"/>
      <c r="E73" s="260"/>
      <c r="K73" s="82"/>
      <c r="L73" s="84"/>
      <c r="T73" s="88"/>
      <c r="U73" s="88"/>
      <c r="V73" s="90"/>
    </row>
    <row r="74" spans="1:22" ht="19" hidden="1" thickBot="1" x14ac:dyDescent="0.2">
      <c r="A74" s="486" t="s">
        <v>83</v>
      </c>
      <c r="B74" s="487"/>
      <c r="C74" s="108"/>
      <c r="D74" s="278"/>
      <c r="E74" s="260"/>
      <c r="K74" s="82"/>
      <c r="L74" s="84"/>
      <c r="T74" s="88"/>
      <c r="U74" s="88"/>
    </row>
    <row r="75" spans="1:22" ht="19" thickBot="1" x14ac:dyDescent="0.2">
      <c r="A75" s="488" t="s">
        <v>87</v>
      </c>
      <c r="B75" s="489"/>
      <c r="C75" s="314">
        <f>SUM(C71:C74)</f>
        <v>12352.856533333328</v>
      </c>
      <c r="D75" s="274">
        <f>SUM(D71:D74)</f>
        <v>8920.3850666666622</v>
      </c>
      <c r="E75" s="258" t="e">
        <f>SUM(E71:E74)</f>
        <v>#REF!</v>
      </c>
      <c r="K75" s="86"/>
      <c r="L75" s="87"/>
      <c r="T75" s="91"/>
      <c r="U75" s="91"/>
    </row>
    <row r="76" spans="1:22" ht="19" thickBot="1" x14ac:dyDescent="0.2">
      <c r="A76" s="490" t="s">
        <v>92</v>
      </c>
      <c r="B76" s="491"/>
      <c r="C76" s="315">
        <f>C71+C72-78</f>
        <v>12274.856533333328</v>
      </c>
      <c r="D76" s="275">
        <f>D71+D72-78</f>
        <v>8842.3850666666622</v>
      </c>
      <c r="E76" s="258" t="e">
        <f>(E71 + E73)+((E31+E32+E33)*0.12*0.07)/12</f>
        <v>#REF!</v>
      </c>
      <c r="K76" s="82"/>
      <c r="L76" s="93"/>
      <c r="T76" s="91"/>
      <c r="U76" s="91"/>
    </row>
    <row r="77" spans="1:22" ht="19" thickBot="1" x14ac:dyDescent="0.2">
      <c r="A77" s="490" t="s">
        <v>84</v>
      </c>
      <c r="B77" s="491"/>
      <c r="C77" s="315">
        <f>C75+(C76*11)</f>
        <v>147376.27839999995</v>
      </c>
      <c r="D77" s="275">
        <f>D75+(D76*11)</f>
        <v>106186.62079999995</v>
      </c>
      <c r="E77" s="258" t="e">
        <f>E75+(E76*11)</f>
        <v>#REF!</v>
      </c>
      <c r="K77" s="82"/>
      <c r="L77" s="89"/>
      <c r="T77" s="81"/>
      <c r="U77" s="81"/>
    </row>
    <row r="78" spans="1:22" ht="18" x14ac:dyDescent="0.15">
      <c r="A78" s="480" t="s">
        <v>85</v>
      </c>
      <c r="B78" s="481"/>
      <c r="C78" s="313">
        <f>C39*Tablas!K2</f>
        <v>1101.7999999999995</v>
      </c>
      <c r="D78" s="276">
        <f>D39*Tablas!K2</f>
        <v>816.38666666666631</v>
      </c>
      <c r="E78" s="258" t="e">
        <f>IF($B$17=1,IF($B$15=0,0,IF($B$19=0,0,IF($B$19=1,(VLOOKUP(1,Tablas!#REF!,5,TRUE)),(VLOOKUP(2,Tablas!#REF!,5,TRUE))))),
IF($B$15=0,0,IF($B$19=0,0,IF($B$19=1,(VLOOKUP(1,Tablas!#REF!,5,TRUE)),IF($B$19=2,(VLOOKUP(2,Tablas!#REF!,5,TRUE)), (VLOOKUP(3,Tablas!#REF!,5,TRUE)))))))</f>
        <v>#REF!</v>
      </c>
      <c r="K78" s="82"/>
      <c r="L78" s="89"/>
    </row>
    <row r="79" spans="1:22" x14ac:dyDescent="0.15">
      <c r="K79" s="82"/>
      <c r="L79" s="89"/>
    </row>
    <row r="80" spans="1:22" ht="16" customHeight="1" x14ac:dyDescent="0.15">
      <c r="A80" s="471" t="s">
        <v>93</v>
      </c>
      <c r="B80" s="472"/>
      <c r="C80" s="472"/>
      <c r="D80" s="473"/>
      <c r="E80" s="261"/>
      <c r="K80" s="82"/>
      <c r="L80" s="89"/>
    </row>
    <row r="81" spans="1:19" x14ac:dyDescent="0.15">
      <c r="A81" s="474"/>
      <c r="B81" s="475"/>
      <c r="C81" s="475"/>
      <c r="D81" s="476"/>
      <c r="E81" s="261"/>
      <c r="K81" s="82"/>
      <c r="L81" s="89"/>
    </row>
    <row r="82" spans="1:19" x14ac:dyDescent="0.15">
      <c r="A82" s="474"/>
      <c r="B82" s="475"/>
      <c r="C82" s="475"/>
      <c r="D82" s="476"/>
      <c r="E82" s="261"/>
      <c r="K82" s="86"/>
      <c r="L82" s="87"/>
    </row>
    <row r="83" spans="1:19" ht="26" customHeight="1" x14ac:dyDescent="0.15">
      <c r="A83" s="477"/>
      <c r="B83" s="478"/>
      <c r="C83" s="478"/>
      <c r="D83" s="479"/>
      <c r="E83" s="261"/>
      <c r="K83" s="82"/>
      <c r="L83" s="84"/>
    </row>
    <row r="84" spans="1:19" x14ac:dyDescent="0.15">
      <c r="K84" s="82"/>
      <c r="L84" s="93"/>
    </row>
    <row r="85" spans="1:19" x14ac:dyDescent="0.15">
      <c r="K85" s="82"/>
      <c r="L85" s="93"/>
      <c r="O85" s="80"/>
      <c r="P85" s="80"/>
      <c r="Q85" s="80"/>
      <c r="R85" s="80"/>
      <c r="S85" s="80"/>
    </row>
    <row r="86" spans="1:19" x14ac:dyDescent="0.15">
      <c r="K86" s="82"/>
      <c r="L86" s="89"/>
    </row>
  </sheetData>
  <sheetProtection algorithmName="SHA-512" hashValue="FgYsLwAXUQVxFRaFb8+eOaDnQqkoiVranmtDt6DzBdPlX5bdxnB7aG5M6l0FUj58Y+ljlgk2o3PutxKYG5phGg==" saltValue="8qFkt1hdmHQarBOYrF+ECg==" spinCount="100000" sheet="1" objects="1" scenarios="1"/>
  <mergeCells count="58">
    <mergeCell ref="H1:U1"/>
    <mergeCell ref="W1:AJ1"/>
    <mergeCell ref="AL1:AY1"/>
    <mergeCell ref="A31:B31"/>
    <mergeCell ref="B23:C23"/>
    <mergeCell ref="A27:B27"/>
    <mergeCell ref="A28:B28"/>
    <mergeCell ref="A30:D30"/>
    <mergeCell ref="B13:D13"/>
    <mergeCell ref="D23:E23"/>
    <mergeCell ref="D5:D6"/>
    <mergeCell ref="D7:D11"/>
    <mergeCell ref="C17:D17"/>
    <mergeCell ref="A5:C11"/>
    <mergeCell ref="A44:B44"/>
    <mergeCell ref="A32:B32"/>
    <mergeCell ref="A33:B33"/>
    <mergeCell ref="A34:B34"/>
    <mergeCell ref="A35:B35"/>
    <mergeCell ref="A36:B36"/>
    <mergeCell ref="A37:B37"/>
    <mergeCell ref="A38:B38"/>
    <mergeCell ref="A39:B39"/>
    <mergeCell ref="A42:B42"/>
    <mergeCell ref="A43:B43"/>
    <mergeCell ref="A41:D41"/>
    <mergeCell ref="A57:B57"/>
    <mergeCell ref="A45:B45"/>
    <mergeCell ref="A46:B46"/>
    <mergeCell ref="A47:B47"/>
    <mergeCell ref="A48:B48"/>
    <mergeCell ref="A49:B49"/>
    <mergeCell ref="A50:B50"/>
    <mergeCell ref="A51:B51"/>
    <mergeCell ref="A52:B52"/>
    <mergeCell ref="A55:B55"/>
    <mergeCell ref="A56:B56"/>
    <mergeCell ref="A54:D54"/>
    <mergeCell ref="A71:B71"/>
    <mergeCell ref="A58:B58"/>
    <mergeCell ref="A59:B59"/>
    <mergeCell ref="A60:B60"/>
    <mergeCell ref="A61:B61"/>
    <mergeCell ref="A62:B62"/>
    <mergeCell ref="A63:B63"/>
    <mergeCell ref="A64:B64"/>
    <mergeCell ref="A68:B68"/>
    <mergeCell ref="A69:B69"/>
    <mergeCell ref="A70:B70"/>
    <mergeCell ref="A67:D67"/>
    <mergeCell ref="A80:D83"/>
    <mergeCell ref="A78:B78"/>
    <mergeCell ref="A72:B72"/>
    <mergeCell ref="A73:B73"/>
    <mergeCell ref="A74:B74"/>
    <mergeCell ref="A75:B75"/>
    <mergeCell ref="A76:B76"/>
    <mergeCell ref="A77:B77"/>
  </mergeCells>
  <conditionalFormatting sqref="B17">
    <cfRule type="cellIs" dxfId="41" priority="4" stopIfTrue="1" operator="greaterThan">
      <formula>2</formula>
    </cfRule>
    <cfRule type="cellIs" dxfId="40" priority="5" stopIfTrue="1" operator="lessThan">
      <formula>1</formula>
    </cfRule>
  </conditionalFormatting>
  <conditionalFormatting sqref="D21 B21">
    <cfRule type="cellIs" dxfId="39" priority="3" stopIfTrue="1" operator="lessThan">
      <formula>18</formula>
    </cfRule>
  </conditionalFormatting>
  <conditionalFormatting sqref="C17:D17">
    <cfRule type="containsText" dxfId="38" priority="1" operator="containsText" text="Cotización para dependiente de 24 años">
      <formula>NOT(ISERROR(SEARCH("Cotización para dependiente de 24 años",C17)))</formula>
    </cfRule>
  </conditionalFormatting>
  <printOptions horizontalCentered="1" verticalCentered="1"/>
  <pageMargins left="0.25" right="0.25" top="0.25" bottom="0.25" header="0.511811023622047" footer="0.511811023622047"/>
  <pageSetup paperSize="9" scale="55" orientation="portrait" horizontalDpi="300" verticalDpi="300" r:id="rId1"/>
  <headerFooter alignWithMargins="0"/>
  <rowBreaks count="1" manualBreakCount="1">
    <brk id="77" max="16383" man="1"/>
  </rowBreaks>
  <colBreaks count="1" manualBreakCount="1">
    <brk id="4" max="1048575" man="1"/>
  </colBreaks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Sheet5">
    <pageSetUpPr fitToPage="1"/>
  </sheetPr>
  <dimension ref="A1:BH90"/>
  <sheetViews>
    <sheetView showGridLines="0" zoomScaleNormal="100" zoomScalePageLayoutView="75" workbookViewId="0">
      <selection activeCell="A5" sqref="A5:F11"/>
    </sheetView>
  </sheetViews>
  <sheetFormatPr baseColWidth="10" defaultColWidth="6.6640625" defaultRowHeight="16" x14ac:dyDescent="0.15"/>
  <cols>
    <col min="1" max="1" width="57.5" style="117" bestFit="1" customWidth="1"/>
    <col min="2" max="2" width="20.83203125" style="117" customWidth="1"/>
    <col min="3" max="7" width="20.83203125" style="113" customWidth="1"/>
    <col min="8" max="8" width="3.1640625" style="160" customWidth="1"/>
    <col min="9" max="56" width="8.83203125" style="117" customWidth="1"/>
    <col min="57" max="16384" width="6.6640625" style="117"/>
  </cols>
  <sheetData>
    <row r="1" spans="1:54" x14ac:dyDescent="0.15">
      <c r="A1" s="131"/>
      <c r="B1" s="131"/>
      <c r="C1" s="122"/>
      <c r="D1" s="122"/>
      <c r="E1" s="122"/>
      <c r="F1" s="122"/>
      <c r="G1" s="122"/>
      <c r="K1" s="505" t="s">
        <v>59</v>
      </c>
      <c r="L1" s="505"/>
      <c r="M1" s="505"/>
      <c r="N1" s="505"/>
      <c r="O1" s="505"/>
      <c r="P1" s="505"/>
      <c r="Q1" s="505"/>
      <c r="R1" s="505"/>
      <c r="S1" s="505"/>
      <c r="T1" s="505"/>
      <c r="U1" s="505"/>
      <c r="V1" s="505"/>
      <c r="W1" s="505"/>
      <c r="X1" s="505"/>
      <c r="Y1" s="119"/>
      <c r="Z1" s="505" t="s">
        <v>59</v>
      </c>
      <c r="AA1" s="505"/>
      <c r="AB1" s="505"/>
      <c r="AC1" s="505"/>
      <c r="AD1" s="505"/>
      <c r="AE1" s="505"/>
      <c r="AF1" s="505"/>
      <c r="AG1" s="505"/>
      <c r="AH1" s="505"/>
      <c r="AI1" s="505"/>
      <c r="AJ1" s="505"/>
      <c r="AK1" s="505"/>
      <c r="AL1" s="505"/>
      <c r="AM1" s="505"/>
      <c r="AN1" s="119"/>
      <c r="AO1" s="505" t="s">
        <v>59</v>
      </c>
      <c r="AP1" s="505"/>
      <c r="AQ1" s="505"/>
      <c r="AR1" s="505"/>
      <c r="AS1" s="505"/>
      <c r="AT1" s="505"/>
      <c r="AU1" s="505"/>
      <c r="AV1" s="505"/>
      <c r="AW1" s="505"/>
      <c r="AX1" s="505"/>
      <c r="AY1" s="505"/>
      <c r="AZ1" s="505"/>
      <c r="BA1" s="505"/>
      <c r="BB1" s="505"/>
    </row>
    <row r="2" spans="1:54" x14ac:dyDescent="0.15">
      <c r="A2" s="131"/>
      <c r="B2" s="131"/>
      <c r="C2" s="122"/>
      <c r="D2" s="122"/>
      <c r="E2" s="122"/>
      <c r="F2" s="122"/>
      <c r="G2" s="123"/>
      <c r="H2" s="161"/>
      <c r="I2" s="132"/>
      <c r="J2" s="132"/>
      <c r="K2" s="221"/>
      <c r="L2" s="222"/>
      <c r="M2" s="222"/>
      <c r="N2" s="222"/>
      <c r="O2" s="222"/>
      <c r="P2" s="222"/>
      <c r="Q2" s="223"/>
      <c r="R2" s="223"/>
      <c r="S2" s="223"/>
      <c r="T2" s="223"/>
      <c r="U2" s="223"/>
      <c r="V2" s="223"/>
      <c r="W2" s="223"/>
      <c r="X2" s="224"/>
      <c r="Z2" s="221"/>
      <c r="AA2" s="222"/>
      <c r="AB2" s="222"/>
      <c r="AC2" s="222"/>
      <c r="AD2" s="222"/>
      <c r="AE2" s="222"/>
      <c r="AF2" s="223"/>
      <c r="AG2" s="223"/>
      <c r="AH2" s="223"/>
      <c r="AI2" s="223"/>
      <c r="AJ2" s="223"/>
      <c r="AK2" s="223"/>
      <c r="AL2" s="223"/>
      <c r="AM2" s="224"/>
      <c r="AO2" s="221"/>
      <c r="AP2" s="222"/>
      <c r="AQ2" s="222"/>
      <c r="AR2" s="222"/>
      <c r="AS2" s="222"/>
      <c r="AT2" s="222"/>
      <c r="AU2" s="223"/>
      <c r="AV2" s="223"/>
      <c r="AW2" s="223"/>
      <c r="AX2" s="223"/>
      <c r="AY2" s="223"/>
      <c r="AZ2" s="223"/>
      <c r="BA2" s="223"/>
      <c r="BB2" s="224"/>
    </row>
    <row r="3" spans="1:54" x14ac:dyDescent="0.15">
      <c r="A3" s="131"/>
      <c r="B3" s="131"/>
      <c r="C3" s="122"/>
      <c r="D3" s="122"/>
      <c r="E3" s="122"/>
      <c r="F3" s="122"/>
      <c r="G3" s="124"/>
      <c r="H3" s="161"/>
      <c r="I3" s="132"/>
      <c r="J3" s="132"/>
      <c r="K3" s="225"/>
      <c r="L3" s="151"/>
      <c r="M3" s="151"/>
      <c r="N3" s="151" t="s">
        <v>0</v>
      </c>
      <c r="O3" s="151" t="s">
        <v>0</v>
      </c>
      <c r="P3" s="151" t="s">
        <v>0</v>
      </c>
      <c r="Q3" s="131"/>
      <c r="R3" s="131"/>
      <c r="S3" s="131"/>
      <c r="T3" s="131"/>
      <c r="U3" s="131"/>
      <c r="V3" s="131"/>
      <c r="W3" s="131"/>
      <c r="X3" s="226"/>
      <c r="Z3" s="225"/>
      <c r="AA3" s="151"/>
      <c r="AB3" s="151"/>
      <c r="AC3" s="151" t="s">
        <v>0</v>
      </c>
      <c r="AD3" s="151" t="s">
        <v>0</v>
      </c>
      <c r="AE3" s="151" t="s">
        <v>0</v>
      </c>
      <c r="AF3" s="131"/>
      <c r="AG3" s="131"/>
      <c r="AH3" s="131"/>
      <c r="AI3" s="131"/>
      <c r="AJ3" s="131"/>
      <c r="AK3" s="131"/>
      <c r="AL3" s="131"/>
      <c r="AM3" s="226"/>
      <c r="AO3" s="225"/>
      <c r="AP3" s="151"/>
      <c r="AQ3" s="151"/>
      <c r="AR3" s="151" t="s">
        <v>0</v>
      </c>
      <c r="AS3" s="151" t="s">
        <v>0</v>
      </c>
      <c r="AT3" s="151" t="s">
        <v>0</v>
      </c>
      <c r="AU3" s="131"/>
      <c r="AV3" s="131"/>
      <c r="AW3" s="131"/>
      <c r="AX3" s="131"/>
      <c r="AY3" s="131"/>
      <c r="AZ3" s="131"/>
      <c r="BA3" s="131"/>
      <c r="BB3" s="226"/>
    </row>
    <row r="4" spans="1:54" x14ac:dyDescent="0.15">
      <c r="A4" s="131"/>
      <c r="B4" s="131"/>
      <c r="C4" s="122"/>
      <c r="D4" s="122"/>
      <c r="E4" s="122"/>
      <c r="F4" s="122"/>
      <c r="G4" s="124"/>
      <c r="H4" s="161"/>
      <c r="I4" s="132"/>
      <c r="J4" s="132"/>
      <c r="K4" s="225"/>
      <c r="L4" s="151"/>
      <c r="M4" s="151"/>
      <c r="N4" s="151"/>
      <c r="O4" s="151"/>
      <c r="P4" s="151"/>
      <c r="Q4" s="131"/>
      <c r="R4" s="131"/>
      <c r="S4" s="131"/>
      <c r="T4" s="131"/>
      <c r="U4" s="131"/>
      <c r="V4" s="131"/>
      <c r="W4" s="131"/>
      <c r="X4" s="226"/>
      <c r="Z4" s="225"/>
      <c r="AA4" s="151"/>
      <c r="AB4" s="151"/>
      <c r="AC4" s="151"/>
      <c r="AD4" s="151"/>
      <c r="AE4" s="151"/>
      <c r="AF4" s="131"/>
      <c r="AG4" s="131"/>
      <c r="AH4" s="131"/>
      <c r="AI4" s="131"/>
      <c r="AJ4" s="131"/>
      <c r="AK4" s="131"/>
      <c r="AL4" s="131"/>
      <c r="AM4" s="226"/>
      <c r="AO4" s="225"/>
      <c r="AP4" s="151"/>
      <c r="AQ4" s="151"/>
      <c r="AR4" s="151"/>
      <c r="AS4" s="151"/>
      <c r="AT4" s="151"/>
      <c r="AU4" s="131"/>
      <c r="AV4" s="131"/>
      <c r="AW4" s="131"/>
      <c r="AX4" s="131"/>
      <c r="AY4" s="131"/>
      <c r="AZ4" s="131"/>
      <c r="BA4" s="131"/>
      <c r="BB4" s="226"/>
    </row>
    <row r="5" spans="1:54" ht="16" customHeight="1" x14ac:dyDescent="0.15">
      <c r="A5" s="522" t="s">
        <v>94</v>
      </c>
      <c r="B5" s="522"/>
      <c r="C5" s="522"/>
      <c r="D5" s="522"/>
      <c r="E5" s="522"/>
      <c r="F5" s="522"/>
      <c r="G5" s="521" t="s">
        <v>61</v>
      </c>
      <c r="H5" s="161"/>
      <c r="I5" s="132"/>
      <c r="J5" s="132"/>
      <c r="K5" s="225"/>
      <c r="L5" s="151"/>
      <c r="M5" s="151"/>
      <c r="N5" s="151"/>
      <c r="O5" s="151"/>
      <c r="P5" s="151"/>
      <c r="Q5" s="131"/>
      <c r="R5" s="131"/>
      <c r="S5" s="131"/>
      <c r="T5" s="131"/>
      <c r="U5" s="131"/>
      <c r="V5" s="131"/>
      <c r="W5" s="131"/>
      <c r="X5" s="226"/>
      <c r="Z5" s="225"/>
      <c r="AA5" s="151"/>
      <c r="AB5" s="151"/>
      <c r="AC5" s="151"/>
      <c r="AD5" s="151"/>
      <c r="AE5" s="151"/>
      <c r="AF5" s="131"/>
      <c r="AG5" s="131"/>
      <c r="AH5" s="131"/>
      <c r="AI5" s="131"/>
      <c r="AJ5" s="131"/>
      <c r="AK5" s="131"/>
      <c r="AL5" s="131"/>
      <c r="AM5" s="226"/>
      <c r="AO5" s="225"/>
      <c r="AP5" s="151"/>
      <c r="AQ5" s="151"/>
      <c r="AR5" s="151"/>
      <c r="AS5" s="151"/>
      <c r="AT5" s="151"/>
      <c r="AU5" s="131"/>
      <c r="AV5" s="131"/>
      <c r="AW5" s="131"/>
      <c r="AX5" s="131"/>
      <c r="AY5" s="131"/>
      <c r="AZ5" s="131"/>
      <c r="BA5" s="131"/>
      <c r="BB5" s="226"/>
    </row>
    <row r="6" spans="1:54" x14ac:dyDescent="0.15">
      <c r="A6" s="522"/>
      <c r="B6" s="522"/>
      <c r="C6" s="522"/>
      <c r="D6" s="522"/>
      <c r="E6" s="522"/>
      <c r="F6" s="522"/>
      <c r="G6" s="521"/>
      <c r="H6" s="161"/>
      <c r="I6" s="132"/>
      <c r="J6" s="132"/>
      <c r="K6" s="225"/>
      <c r="L6" s="151"/>
      <c r="M6" s="151"/>
      <c r="N6" s="151"/>
      <c r="O6" s="151"/>
      <c r="P6" s="151"/>
      <c r="Q6" s="131"/>
      <c r="R6" s="131"/>
      <c r="S6" s="131"/>
      <c r="T6" s="131"/>
      <c r="U6" s="131"/>
      <c r="V6" s="131"/>
      <c r="W6" s="131"/>
      <c r="X6" s="226"/>
      <c r="Z6" s="225"/>
      <c r="AA6" s="151"/>
      <c r="AB6" s="151"/>
      <c r="AC6" s="151"/>
      <c r="AD6" s="151"/>
      <c r="AE6" s="151"/>
      <c r="AF6" s="131"/>
      <c r="AG6" s="131"/>
      <c r="AH6" s="131"/>
      <c r="AI6" s="131"/>
      <c r="AJ6" s="131"/>
      <c r="AK6" s="131"/>
      <c r="AL6" s="131"/>
      <c r="AM6" s="226"/>
      <c r="AO6" s="225"/>
      <c r="AP6" s="151"/>
      <c r="AQ6" s="151"/>
      <c r="AR6" s="151"/>
      <c r="AS6" s="151"/>
      <c r="AT6" s="151"/>
      <c r="AU6" s="131"/>
      <c r="AV6" s="131"/>
      <c r="AW6" s="131"/>
      <c r="AX6" s="131"/>
      <c r="AY6" s="131"/>
      <c r="AZ6" s="131"/>
      <c r="BA6" s="131"/>
      <c r="BB6" s="226"/>
    </row>
    <row r="7" spans="1:54" x14ac:dyDescent="0.15">
      <c r="A7" s="522"/>
      <c r="B7" s="522"/>
      <c r="C7" s="522"/>
      <c r="D7" s="522"/>
      <c r="E7" s="522"/>
      <c r="F7" s="522"/>
      <c r="G7" s="516" t="str">
        <f>'INGRESO DE DATOS'!W21</f>
        <v>Guayas/Santa Elena</v>
      </c>
      <c r="H7" s="161"/>
      <c r="I7" s="132"/>
      <c r="J7" s="132"/>
      <c r="K7" s="225"/>
      <c r="L7" s="151"/>
      <c r="M7" s="151"/>
      <c r="N7" s="124" t="s">
        <v>0</v>
      </c>
      <c r="O7" s="124" t="s">
        <v>0</v>
      </c>
      <c r="P7" s="124" t="s">
        <v>0</v>
      </c>
      <c r="Q7" s="131"/>
      <c r="R7" s="131"/>
      <c r="S7" s="131"/>
      <c r="T7" s="131"/>
      <c r="U7" s="131"/>
      <c r="V7" s="131"/>
      <c r="W7" s="131"/>
      <c r="X7" s="226"/>
      <c r="Z7" s="225"/>
      <c r="AA7" s="151"/>
      <c r="AB7" s="151"/>
      <c r="AC7" s="124" t="s">
        <v>0</v>
      </c>
      <c r="AD7" s="124" t="s">
        <v>0</v>
      </c>
      <c r="AE7" s="124" t="s">
        <v>0</v>
      </c>
      <c r="AF7" s="131"/>
      <c r="AG7" s="131"/>
      <c r="AH7" s="131"/>
      <c r="AI7" s="131"/>
      <c r="AJ7" s="131"/>
      <c r="AK7" s="131"/>
      <c r="AL7" s="131"/>
      <c r="AM7" s="226"/>
      <c r="AO7" s="225"/>
      <c r="AP7" s="151"/>
      <c r="AQ7" s="151"/>
      <c r="AR7" s="124" t="s">
        <v>0</v>
      </c>
      <c r="AS7" s="124" t="s">
        <v>0</v>
      </c>
      <c r="AT7" s="124" t="s">
        <v>0</v>
      </c>
      <c r="AU7" s="131"/>
      <c r="AV7" s="131"/>
      <c r="AW7" s="131"/>
      <c r="AX7" s="131"/>
      <c r="AY7" s="131"/>
      <c r="AZ7" s="131"/>
      <c r="BA7" s="131"/>
      <c r="BB7" s="226"/>
    </row>
    <row r="8" spans="1:54" x14ac:dyDescent="0.15">
      <c r="A8" s="522"/>
      <c r="B8" s="522"/>
      <c r="C8" s="522"/>
      <c r="D8" s="522"/>
      <c r="E8" s="522"/>
      <c r="F8" s="522"/>
      <c r="G8" s="516"/>
      <c r="H8" s="161"/>
      <c r="I8" s="132"/>
      <c r="J8" s="132"/>
      <c r="K8" s="225"/>
      <c r="L8" s="151"/>
      <c r="M8" s="151"/>
      <c r="N8" s="151"/>
      <c r="O8" s="151"/>
      <c r="P8" s="151"/>
      <c r="Q8" s="131"/>
      <c r="R8" s="131"/>
      <c r="S8" s="131"/>
      <c r="T8" s="131"/>
      <c r="U8" s="131"/>
      <c r="V8" s="131"/>
      <c r="W8" s="131"/>
      <c r="X8" s="226"/>
      <c r="Z8" s="225"/>
      <c r="AA8" s="151"/>
      <c r="AB8" s="151"/>
      <c r="AC8" s="151"/>
      <c r="AD8" s="151"/>
      <c r="AE8" s="151"/>
      <c r="AF8" s="131"/>
      <c r="AG8" s="131"/>
      <c r="AH8" s="131"/>
      <c r="AI8" s="131"/>
      <c r="AJ8" s="131"/>
      <c r="AK8" s="131"/>
      <c r="AL8" s="131"/>
      <c r="AM8" s="226"/>
      <c r="AO8" s="225"/>
      <c r="AP8" s="151"/>
      <c r="AQ8" s="151"/>
      <c r="AR8" s="151"/>
      <c r="AS8" s="151"/>
      <c r="AT8" s="151"/>
      <c r="AU8" s="131"/>
      <c r="AV8" s="131"/>
      <c r="AW8" s="131"/>
      <c r="AX8" s="131"/>
      <c r="AY8" s="131"/>
      <c r="AZ8" s="131"/>
      <c r="BA8" s="131"/>
      <c r="BB8" s="226"/>
    </row>
    <row r="9" spans="1:54" x14ac:dyDescent="0.15">
      <c r="A9" s="522"/>
      <c r="B9" s="522"/>
      <c r="C9" s="522"/>
      <c r="D9" s="522"/>
      <c r="E9" s="522"/>
      <c r="F9" s="522"/>
      <c r="G9" s="516"/>
      <c r="H9" s="161"/>
      <c r="I9" s="132"/>
      <c r="J9" s="132"/>
      <c r="K9" s="225"/>
      <c r="L9" s="151"/>
      <c r="M9" s="151"/>
      <c r="N9" s="151"/>
      <c r="O9" s="151"/>
      <c r="P9" s="151"/>
      <c r="Q9" s="131"/>
      <c r="R9" s="131"/>
      <c r="S9" s="131"/>
      <c r="T9" s="131"/>
      <c r="U9" s="131"/>
      <c r="V9" s="131"/>
      <c r="W9" s="131"/>
      <c r="X9" s="226"/>
      <c r="Z9" s="225"/>
      <c r="AA9" s="151"/>
      <c r="AB9" s="151"/>
      <c r="AC9" s="151"/>
      <c r="AD9" s="151"/>
      <c r="AE9" s="151"/>
      <c r="AF9" s="131"/>
      <c r="AG9" s="131"/>
      <c r="AH9" s="131"/>
      <c r="AI9" s="131"/>
      <c r="AJ9" s="131"/>
      <c r="AK9" s="131"/>
      <c r="AL9" s="131"/>
      <c r="AM9" s="226"/>
      <c r="AO9" s="225"/>
      <c r="AP9" s="151"/>
      <c r="AQ9" s="151"/>
      <c r="AR9" s="151"/>
      <c r="AS9" s="151"/>
      <c r="AT9" s="151"/>
      <c r="AU9" s="131"/>
      <c r="AV9" s="131"/>
      <c r="AW9" s="131"/>
      <c r="AX9" s="131"/>
      <c r="AY9" s="131"/>
      <c r="AZ9" s="131"/>
      <c r="BA9" s="131"/>
      <c r="BB9" s="226"/>
    </row>
    <row r="10" spans="1:54" x14ac:dyDescent="0.15">
      <c r="A10" s="522"/>
      <c r="B10" s="522"/>
      <c r="C10" s="522"/>
      <c r="D10" s="522"/>
      <c r="E10" s="522"/>
      <c r="F10" s="522"/>
      <c r="G10" s="516"/>
      <c r="H10" s="161"/>
      <c r="I10" s="132"/>
      <c r="J10" s="132"/>
      <c r="K10" s="225"/>
      <c r="L10" s="151"/>
      <c r="M10" s="151"/>
      <c r="N10" s="151"/>
      <c r="O10" s="151"/>
      <c r="P10" s="151"/>
      <c r="Q10" s="131"/>
      <c r="R10" s="131"/>
      <c r="S10" s="131"/>
      <c r="T10" s="131"/>
      <c r="U10" s="131"/>
      <c r="V10" s="131"/>
      <c r="W10" s="131"/>
      <c r="X10" s="226"/>
      <c r="Z10" s="225"/>
      <c r="AA10" s="151"/>
      <c r="AB10" s="151"/>
      <c r="AC10" s="151"/>
      <c r="AD10" s="151"/>
      <c r="AE10" s="151"/>
      <c r="AF10" s="131"/>
      <c r="AG10" s="131"/>
      <c r="AH10" s="131"/>
      <c r="AI10" s="131"/>
      <c r="AJ10" s="131"/>
      <c r="AK10" s="131"/>
      <c r="AL10" s="131"/>
      <c r="AM10" s="226"/>
      <c r="AO10" s="225"/>
      <c r="AP10" s="151"/>
      <c r="AQ10" s="151"/>
      <c r="AR10" s="151"/>
      <c r="AS10" s="151"/>
      <c r="AT10" s="151"/>
      <c r="AU10" s="131"/>
      <c r="AV10" s="131"/>
      <c r="AW10" s="131"/>
      <c r="AX10" s="131"/>
      <c r="AY10" s="131"/>
      <c r="AZ10" s="131"/>
      <c r="BA10" s="131"/>
      <c r="BB10" s="226"/>
    </row>
    <row r="11" spans="1:54" x14ac:dyDescent="0.15">
      <c r="A11" s="522"/>
      <c r="B11" s="522"/>
      <c r="C11" s="522"/>
      <c r="D11" s="522"/>
      <c r="E11" s="522"/>
      <c r="F11" s="522"/>
      <c r="G11" s="516"/>
      <c r="K11" s="227"/>
      <c r="L11" s="131"/>
      <c r="M11" s="131"/>
      <c r="N11" s="131"/>
      <c r="O11" s="131"/>
      <c r="P11" s="131"/>
      <c r="Q11" s="131"/>
      <c r="R11" s="131"/>
      <c r="S11" s="131"/>
      <c r="T11" s="131"/>
      <c r="U11" s="131"/>
      <c r="V11" s="131"/>
      <c r="W11" s="131"/>
      <c r="X11" s="226"/>
      <c r="Z11" s="227"/>
      <c r="AA11" s="131"/>
      <c r="AB11" s="131"/>
      <c r="AC11" s="131"/>
      <c r="AD11" s="131"/>
      <c r="AE11" s="131"/>
      <c r="AF11" s="131"/>
      <c r="AG11" s="131"/>
      <c r="AH11" s="131"/>
      <c r="AI11" s="131"/>
      <c r="AJ11" s="131"/>
      <c r="AK11" s="131"/>
      <c r="AL11" s="131"/>
      <c r="AM11" s="226"/>
      <c r="AO11" s="227"/>
      <c r="AP11" s="131"/>
      <c r="AQ11" s="131"/>
      <c r="AR11" s="131"/>
      <c r="AS11" s="131"/>
      <c r="AT11" s="131"/>
      <c r="AU11" s="131"/>
      <c r="AV11" s="131"/>
      <c r="AW11" s="131"/>
      <c r="AX11" s="131"/>
      <c r="AY11" s="131"/>
      <c r="AZ11" s="131"/>
      <c r="BA11" s="131"/>
      <c r="BB11" s="226"/>
    </row>
    <row r="12" spans="1:54" x14ac:dyDescent="0.15">
      <c r="A12" s="131"/>
      <c r="B12" s="131"/>
      <c r="C12" s="122"/>
      <c r="D12" s="122"/>
      <c r="E12" s="122"/>
      <c r="F12" s="122"/>
      <c r="G12" s="122"/>
      <c r="H12" s="162"/>
      <c r="I12" s="98"/>
      <c r="K12" s="227"/>
      <c r="L12" s="131"/>
      <c r="M12" s="131"/>
      <c r="N12" s="131"/>
      <c r="O12" s="131"/>
      <c r="P12" s="97"/>
      <c r="Q12" s="131"/>
      <c r="R12" s="131"/>
      <c r="S12" s="131"/>
      <c r="T12" s="131"/>
      <c r="U12" s="131"/>
      <c r="V12" s="131"/>
      <c r="W12" s="131"/>
      <c r="X12" s="226"/>
      <c r="Z12" s="227"/>
      <c r="AA12" s="131"/>
      <c r="AB12" s="131"/>
      <c r="AC12" s="131"/>
      <c r="AD12" s="131"/>
      <c r="AE12" s="97"/>
      <c r="AF12" s="131"/>
      <c r="AG12" s="131"/>
      <c r="AH12" s="131"/>
      <c r="AI12" s="131"/>
      <c r="AJ12" s="131"/>
      <c r="AK12" s="131"/>
      <c r="AL12" s="131"/>
      <c r="AM12" s="226"/>
      <c r="AO12" s="227"/>
      <c r="AP12" s="131"/>
      <c r="AQ12" s="131"/>
      <c r="AR12" s="131"/>
      <c r="AS12" s="131"/>
      <c r="AT12" s="97"/>
      <c r="AU12" s="131"/>
      <c r="AV12" s="131"/>
      <c r="AW12" s="131"/>
      <c r="AX12" s="131"/>
      <c r="AY12" s="131"/>
      <c r="AZ12" s="131"/>
      <c r="BA12" s="131"/>
      <c r="BB12" s="226"/>
    </row>
    <row r="13" spans="1:54" x14ac:dyDescent="0.15">
      <c r="A13" s="78" t="s">
        <v>62</v>
      </c>
      <c r="B13" s="525" t="str">
        <f>+'INGRESO DE DATOS'!$C$38</f>
        <v>John Doe</v>
      </c>
      <c r="C13" s="526"/>
      <c r="D13" s="526"/>
      <c r="E13" s="526"/>
      <c r="F13" s="526"/>
      <c r="G13" s="527"/>
      <c r="H13" s="162"/>
      <c r="I13" s="98"/>
      <c r="J13" s="98"/>
      <c r="K13" s="228"/>
      <c r="L13" s="97"/>
      <c r="M13" s="97"/>
      <c r="N13" s="97"/>
      <c r="O13" s="131"/>
      <c r="P13" s="97"/>
      <c r="Q13" s="131"/>
      <c r="R13" s="131"/>
      <c r="S13" s="131"/>
      <c r="T13" s="131"/>
      <c r="U13" s="131"/>
      <c r="V13" s="131"/>
      <c r="W13" s="131"/>
      <c r="X13" s="226"/>
      <c r="Z13" s="228"/>
      <c r="AA13" s="97"/>
      <c r="AB13" s="97"/>
      <c r="AC13" s="97"/>
      <c r="AD13" s="131"/>
      <c r="AE13" s="97"/>
      <c r="AF13" s="131"/>
      <c r="AG13" s="131"/>
      <c r="AH13" s="131"/>
      <c r="AI13" s="131"/>
      <c r="AJ13" s="131"/>
      <c r="AK13" s="131"/>
      <c r="AL13" s="131"/>
      <c r="AM13" s="226"/>
      <c r="AO13" s="228"/>
      <c r="AP13" s="97"/>
      <c r="AQ13" s="97"/>
      <c r="AR13" s="97"/>
      <c r="AS13" s="131"/>
      <c r="AT13" s="97"/>
      <c r="AU13" s="131"/>
      <c r="AV13" s="131"/>
      <c r="AW13" s="131"/>
      <c r="AX13" s="131"/>
      <c r="AY13" s="131"/>
      <c r="AZ13" s="131"/>
      <c r="BA13" s="131"/>
      <c r="BB13" s="226"/>
    </row>
    <row r="14" spans="1:54" x14ac:dyDescent="0.15">
      <c r="A14" s="78"/>
      <c r="B14" s="131"/>
      <c r="C14" s="122"/>
      <c r="D14" s="122"/>
      <c r="E14" s="122"/>
      <c r="F14" s="122"/>
      <c r="G14" s="122"/>
      <c r="H14" s="162"/>
      <c r="I14" s="98"/>
      <c r="J14" s="98"/>
      <c r="K14" s="228"/>
      <c r="L14" s="97"/>
      <c r="M14" s="97"/>
      <c r="N14" s="229"/>
      <c r="O14" s="131"/>
      <c r="P14" s="97"/>
      <c r="Q14" s="131"/>
      <c r="R14" s="131"/>
      <c r="S14" s="131"/>
      <c r="T14" s="131"/>
      <c r="U14" s="131"/>
      <c r="V14" s="131"/>
      <c r="W14" s="131"/>
      <c r="X14" s="226"/>
      <c r="Z14" s="228"/>
      <c r="AA14" s="97"/>
      <c r="AB14" s="97"/>
      <c r="AC14" s="229"/>
      <c r="AD14" s="131"/>
      <c r="AE14" s="97"/>
      <c r="AF14" s="131"/>
      <c r="AG14" s="131"/>
      <c r="AH14" s="131"/>
      <c r="AI14" s="131"/>
      <c r="AJ14" s="131"/>
      <c r="AK14" s="131"/>
      <c r="AL14" s="131"/>
      <c r="AM14" s="226"/>
      <c r="AO14" s="228"/>
      <c r="AP14" s="97"/>
      <c r="AQ14" s="97"/>
      <c r="AR14" s="229"/>
      <c r="AS14" s="131"/>
      <c r="AT14" s="97"/>
      <c r="AU14" s="131"/>
      <c r="AV14" s="131"/>
      <c r="AW14" s="131"/>
      <c r="AX14" s="131"/>
      <c r="AY14" s="131"/>
      <c r="AZ14" s="131"/>
      <c r="BA14" s="131"/>
      <c r="BB14" s="226"/>
    </row>
    <row r="15" spans="1:54" x14ac:dyDescent="0.15">
      <c r="A15" s="78" t="s">
        <v>63</v>
      </c>
      <c r="B15" s="96">
        <f>+'INGRESO DE DATOS'!$C$40</f>
        <v>2</v>
      </c>
      <c r="C15" s="122"/>
      <c r="D15" s="122"/>
      <c r="E15" s="122"/>
      <c r="F15" s="122"/>
      <c r="G15" s="122"/>
      <c r="H15" s="162"/>
      <c r="I15" s="98"/>
      <c r="J15" s="132"/>
      <c r="K15" s="227"/>
      <c r="L15" s="151"/>
      <c r="M15" s="151"/>
      <c r="N15" s="151"/>
      <c r="O15" s="131"/>
      <c r="P15" s="97"/>
      <c r="Q15" s="131"/>
      <c r="R15" s="131"/>
      <c r="S15" s="131"/>
      <c r="T15" s="131"/>
      <c r="U15" s="131"/>
      <c r="V15" s="131"/>
      <c r="W15" s="131"/>
      <c r="X15" s="226"/>
      <c r="Z15" s="227"/>
      <c r="AA15" s="151"/>
      <c r="AB15" s="151"/>
      <c r="AC15" s="151"/>
      <c r="AD15" s="131"/>
      <c r="AE15" s="97"/>
      <c r="AF15" s="131"/>
      <c r="AG15" s="131"/>
      <c r="AH15" s="131"/>
      <c r="AI15" s="131"/>
      <c r="AJ15" s="131"/>
      <c r="AK15" s="131"/>
      <c r="AL15" s="131"/>
      <c r="AM15" s="226"/>
      <c r="AO15" s="227"/>
      <c r="AP15" s="151"/>
      <c r="AQ15" s="151"/>
      <c r="AR15" s="151"/>
      <c r="AS15" s="131"/>
      <c r="AT15" s="97"/>
      <c r="AU15" s="131"/>
      <c r="AV15" s="131"/>
      <c r="AW15" s="131"/>
      <c r="AX15" s="131"/>
      <c r="AY15" s="131"/>
      <c r="AZ15" s="131"/>
      <c r="BA15" s="131"/>
      <c r="BB15" s="226"/>
    </row>
    <row r="16" spans="1:54" x14ac:dyDescent="0.15">
      <c r="A16" s="78"/>
      <c r="B16" s="131"/>
      <c r="C16" s="122"/>
      <c r="D16" s="122"/>
      <c r="E16" s="122"/>
      <c r="F16" s="122"/>
      <c r="G16" s="122"/>
      <c r="H16" s="162"/>
      <c r="I16" s="98"/>
      <c r="K16" s="227"/>
      <c r="L16" s="122"/>
      <c r="M16" s="131"/>
      <c r="N16" s="229"/>
      <c r="O16" s="131"/>
      <c r="P16" s="97"/>
      <c r="Q16" s="131"/>
      <c r="R16" s="131"/>
      <c r="S16" s="131"/>
      <c r="T16" s="131"/>
      <c r="U16" s="131"/>
      <c r="V16" s="131"/>
      <c r="W16" s="131"/>
      <c r="X16" s="226"/>
      <c r="Z16" s="227"/>
      <c r="AA16" s="122"/>
      <c r="AB16" s="131"/>
      <c r="AC16" s="229"/>
      <c r="AD16" s="131"/>
      <c r="AE16" s="97"/>
      <c r="AF16" s="131"/>
      <c r="AG16" s="131"/>
      <c r="AH16" s="131"/>
      <c r="AI16" s="131"/>
      <c r="AJ16" s="131"/>
      <c r="AK16" s="131"/>
      <c r="AL16" s="131"/>
      <c r="AM16" s="226"/>
      <c r="AO16" s="227"/>
      <c r="AP16" s="122"/>
      <c r="AQ16" s="131"/>
      <c r="AR16" s="229"/>
      <c r="AS16" s="131"/>
      <c r="AT16" s="97"/>
      <c r="AU16" s="131"/>
      <c r="AV16" s="131"/>
      <c r="AW16" s="131"/>
      <c r="AX16" s="131"/>
      <c r="AY16" s="131"/>
      <c r="AZ16" s="131"/>
      <c r="BA16" s="131"/>
      <c r="BB16" s="226"/>
    </row>
    <row r="17" spans="1:54" x14ac:dyDescent="0.15">
      <c r="A17" s="78" t="s">
        <v>64</v>
      </c>
      <c r="B17" s="96">
        <f>+'INGRESO DE DATOS'!$C$42</f>
        <v>4</v>
      </c>
      <c r="C17" s="517" t="str">
        <f>IF('INGRESO DE DATOS'!$P$2=TRUE, "Cotización para dependiente de 24 años","")</f>
        <v/>
      </c>
      <c r="D17" s="518"/>
      <c r="E17" s="122"/>
      <c r="F17" s="122"/>
      <c r="G17" s="122"/>
      <c r="H17" s="162"/>
      <c r="I17" s="98"/>
      <c r="K17" s="227"/>
      <c r="L17" s="151"/>
      <c r="M17" s="131"/>
      <c r="N17" s="151"/>
      <c r="O17" s="131"/>
      <c r="P17" s="97"/>
      <c r="Q17" s="131"/>
      <c r="R17" s="131"/>
      <c r="S17" s="131"/>
      <c r="T17" s="131"/>
      <c r="U17" s="131"/>
      <c r="V17" s="131"/>
      <c r="W17" s="131"/>
      <c r="X17" s="226"/>
      <c r="Z17" s="227"/>
      <c r="AA17" s="151"/>
      <c r="AB17" s="131"/>
      <c r="AC17" s="151"/>
      <c r="AD17" s="131"/>
      <c r="AE17" s="97"/>
      <c r="AF17" s="131"/>
      <c r="AG17" s="131"/>
      <c r="AH17" s="131"/>
      <c r="AI17" s="131"/>
      <c r="AJ17" s="131"/>
      <c r="AK17" s="131"/>
      <c r="AL17" s="131"/>
      <c r="AM17" s="226"/>
      <c r="AO17" s="227"/>
      <c r="AP17" s="151"/>
      <c r="AQ17" s="131"/>
      <c r="AR17" s="151"/>
      <c r="AS17" s="131"/>
      <c r="AT17" s="97"/>
      <c r="AU17" s="131"/>
      <c r="AV17" s="131"/>
      <c r="AW17" s="131"/>
      <c r="AX17" s="131"/>
      <c r="AY17" s="131"/>
      <c r="AZ17" s="131"/>
      <c r="BA17" s="131"/>
      <c r="BB17" s="226"/>
    </row>
    <row r="18" spans="1:54" x14ac:dyDescent="0.15">
      <c r="A18" s="78"/>
      <c r="B18" s="131"/>
      <c r="C18" s="122"/>
      <c r="D18" s="122"/>
      <c r="E18" s="122"/>
      <c r="F18" s="122"/>
      <c r="G18" s="122"/>
      <c r="H18" s="162"/>
      <c r="I18" s="98"/>
      <c r="J18" s="132"/>
      <c r="K18" s="225"/>
      <c r="L18" s="122"/>
      <c r="M18" s="131"/>
      <c r="N18" s="131"/>
      <c r="O18" s="131"/>
      <c r="P18" s="131"/>
      <c r="Q18" s="131"/>
      <c r="R18" s="131"/>
      <c r="S18" s="131"/>
      <c r="T18" s="131"/>
      <c r="U18" s="131"/>
      <c r="V18" s="131"/>
      <c r="W18" s="131"/>
      <c r="X18" s="226"/>
      <c r="Z18" s="225"/>
      <c r="AA18" s="122"/>
      <c r="AB18" s="131"/>
      <c r="AC18" s="131"/>
      <c r="AD18" s="131"/>
      <c r="AE18" s="131"/>
      <c r="AF18" s="131"/>
      <c r="AG18" s="131"/>
      <c r="AH18" s="131"/>
      <c r="AI18" s="131"/>
      <c r="AJ18" s="131"/>
      <c r="AK18" s="131"/>
      <c r="AL18" s="131"/>
      <c r="AM18" s="226"/>
      <c r="AO18" s="225"/>
      <c r="AP18" s="122"/>
      <c r="AQ18" s="131"/>
      <c r="AR18" s="131"/>
      <c r="AS18" s="131"/>
      <c r="AT18" s="131"/>
      <c r="AU18" s="131"/>
      <c r="AV18" s="131"/>
      <c r="AW18" s="131"/>
      <c r="AX18" s="131"/>
      <c r="AY18" s="131"/>
      <c r="AZ18" s="131"/>
      <c r="BA18" s="131"/>
      <c r="BB18" s="226"/>
    </row>
    <row r="19" spans="1:54" x14ac:dyDescent="0.15">
      <c r="A19" s="78" t="s">
        <v>95</v>
      </c>
      <c r="B19" s="96">
        <f>+'INGRESO DE DATOS'!$H$43</f>
        <v>1</v>
      </c>
      <c r="C19" s="122"/>
      <c r="D19" s="122"/>
      <c r="E19" s="122"/>
      <c r="F19" s="122"/>
      <c r="G19" s="122"/>
      <c r="H19" s="163"/>
      <c r="I19" s="98"/>
      <c r="K19" s="225"/>
      <c r="L19" s="151" t="s">
        <v>0</v>
      </c>
      <c r="M19" s="151" t="s">
        <v>0</v>
      </c>
      <c r="N19" s="151"/>
      <c r="O19" s="131"/>
      <c r="P19" s="131"/>
      <c r="Q19" s="131"/>
      <c r="R19" s="131"/>
      <c r="S19" s="131"/>
      <c r="T19" s="131"/>
      <c r="U19" s="131"/>
      <c r="V19" s="131"/>
      <c r="W19" s="131"/>
      <c r="X19" s="226"/>
      <c r="Z19" s="225"/>
      <c r="AA19" s="151" t="s">
        <v>0</v>
      </c>
      <c r="AB19" s="151" t="s">
        <v>0</v>
      </c>
      <c r="AC19" s="151"/>
      <c r="AD19" s="131"/>
      <c r="AE19" s="131"/>
      <c r="AF19" s="131"/>
      <c r="AG19" s="131"/>
      <c r="AH19" s="131"/>
      <c r="AI19" s="131"/>
      <c r="AJ19" s="131"/>
      <c r="AK19" s="131"/>
      <c r="AL19" s="131"/>
      <c r="AM19" s="226"/>
      <c r="AO19" s="225"/>
      <c r="AP19" s="151" t="s">
        <v>0</v>
      </c>
      <c r="AQ19" s="151" t="s">
        <v>0</v>
      </c>
      <c r="AR19" s="151"/>
      <c r="AS19" s="131"/>
      <c r="AT19" s="131"/>
      <c r="AU19" s="131"/>
      <c r="AV19" s="131"/>
      <c r="AW19" s="131"/>
      <c r="AX19" s="131"/>
      <c r="AY19" s="131"/>
      <c r="AZ19" s="131"/>
      <c r="BA19" s="131"/>
      <c r="BB19" s="226"/>
    </row>
    <row r="20" spans="1:54" x14ac:dyDescent="0.15">
      <c r="A20" s="78"/>
      <c r="B20" s="131"/>
      <c r="C20" s="122"/>
      <c r="D20" s="122"/>
      <c r="E20" s="122"/>
      <c r="F20" s="122"/>
      <c r="G20" s="122"/>
      <c r="H20" s="164"/>
      <c r="I20" s="99"/>
      <c r="K20" s="230"/>
      <c r="L20" s="231"/>
      <c r="M20" s="151"/>
      <c r="N20" s="131"/>
      <c r="O20" s="131"/>
      <c r="P20" s="131"/>
      <c r="Q20" s="131"/>
      <c r="R20" s="131"/>
      <c r="S20" s="131"/>
      <c r="T20" s="131"/>
      <c r="U20" s="131"/>
      <c r="V20" s="131"/>
      <c r="W20" s="131"/>
      <c r="X20" s="226"/>
      <c r="Z20" s="230"/>
      <c r="AA20" s="231"/>
      <c r="AB20" s="151"/>
      <c r="AC20" s="131"/>
      <c r="AD20" s="131"/>
      <c r="AE20" s="131"/>
      <c r="AF20" s="131"/>
      <c r="AG20" s="131"/>
      <c r="AH20" s="131"/>
      <c r="AI20" s="131"/>
      <c r="AJ20" s="131"/>
      <c r="AK20" s="131"/>
      <c r="AL20" s="131"/>
      <c r="AM20" s="226"/>
      <c r="AO20" s="230"/>
      <c r="AP20" s="231"/>
      <c r="AQ20" s="151"/>
      <c r="AR20" s="131"/>
      <c r="AS20" s="131"/>
      <c r="AT20" s="131"/>
      <c r="AU20" s="131"/>
      <c r="AV20" s="131"/>
      <c r="AW20" s="131"/>
      <c r="AX20" s="131"/>
      <c r="AY20" s="131"/>
      <c r="AZ20" s="131"/>
      <c r="BA20" s="131"/>
      <c r="BB20" s="226"/>
    </row>
    <row r="21" spans="1:54" x14ac:dyDescent="0.15">
      <c r="A21" s="78" t="s">
        <v>66</v>
      </c>
      <c r="B21" s="96">
        <f>+'INGRESO DE DATOS'!$C$44</f>
        <v>39</v>
      </c>
      <c r="C21" s="122"/>
      <c r="D21" s="122"/>
      <c r="E21" s="528" t="s">
        <v>67</v>
      </c>
      <c r="F21" s="529"/>
      <c r="G21" s="96">
        <f>+'INGRESO DE DATOS'!$C$46</f>
        <v>36</v>
      </c>
      <c r="H21" s="164"/>
      <c r="I21" s="99"/>
      <c r="J21" s="132"/>
      <c r="K21" s="225" t="s">
        <v>0</v>
      </c>
      <c r="L21" s="232" t="b">
        <v>0</v>
      </c>
      <c r="M21" s="151"/>
      <c r="N21" s="151" t="s">
        <v>0</v>
      </c>
      <c r="O21" s="233"/>
      <c r="P21" s="131"/>
      <c r="Q21" s="131"/>
      <c r="R21" s="131"/>
      <c r="S21" s="131"/>
      <c r="T21" s="131"/>
      <c r="U21" s="131"/>
      <c r="V21" s="131"/>
      <c r="W21" s="131"/>
      <c r="X21" s="226"/>
      <c r="Z21" s="225" t="s">
        <v>0</v>
      </c>
      <c r="AA21" s="232" t="b">
        <v>0</v>
      </c>
      <c r="AB21" s="151"/>
      <c r="AC21" s="151" t="s">
        <v>0</v>
      </c>
      <c r="AD21" s="233"/>
      <c r="AE21" s="131"/>
      <c r="AF21" s="131"/>
      <c r="AG21" s="131"/>
      <c r="AH21" s="131"/>
      <c r="AI21" s="131"/>
      <c r="AJ21" s="131"/>
      <c r="AK21" s="131"/>
      <c r="AL21" s="131"/>
      <c r="AM21" s="226"/>
      <c r="AO21" s="225" t="s">
        <v>0</v>
      </c>
      <c r="AP21" s="232" t="b">
        <v>0</v>
      </c>
      <c r="AQ21" s="151"/>
      <c r="AR21" s="151" t="s">
        <v>0</v>
      </c>
      <c r="AS21" s="233"/>
      <c r="AT21" s="131"/>
      <c r="AU21" s="131"/>
      <c r="AV21" s="131"/>
      <c r="AW21" s="131"/>
      <c r="AX21" s="131"/>
      <c r="AY21" s="131"/>
      <c r="AZ21" s="131"/>
      <c r="BA21" s="131"/>
      <c r="BB21" s="226"/>
    </row>
    <row r="22" spans="1:54" ht="17" thickBot="1" x14ac:dyDescent="0.2">
      <c r="A22" s="101"/>
      <c r="B22" s="134"/>
      <c r="C22" s="126"/>
      <c r="D22" s="126"/>
      <c r="E22" s="126"/>
      <c r="F22" s="126"/>
      <c r="G22" s="126"/>
      <c r="H22" s="165"/>
      <c r="I22" s="99"/>
      <c r="K22" s="225"/>
      <c r="L22" s="131"/>
      <c r="M22" s="131"/>
      <c r="N22" s="131"/>
      <c r="O22" s="131"/>
      <c r="P22" s="131"/>
      <c r="Q22" s="131"/>
      <c r="R22" s="131"/>
      <c r="S22" s="131"/>
      <c r="T22" s="131"/>
      <c r="U22" s="131"/>
      <c r="V22" s="131"/>
      <c r="W22" s="131"/>
      <c r="X22" s="226"/>
      <c r="Z22" s="225"/>
      <c r="AA22" s="131"/>
      <c r="AB22" s="131"/>
      <c r="AC22" s="131"/>
      <c r="AD22" s="131"/>
      <c r="AE22" s="131"/>
      <c r="AF22" s="131"/>
      <c r="AG22" s="131"/>
      <c r="AH22" s="131"/>
      <c r="AI22" s="131"/>
      <c r="AJ22" s="131"/>
      <c r="AK22" s="131"/>
      <c r="AL22" s="131"/>
      <c r="AM22" s="226"/>
      <c r="AO22" s="225"/>
      <c r="AP22" s="131"/>
      <c r="AQ22" s="131"/>
      <c r="AR22" s="131"/>
      <c r="AS22" s="131"/>
      <c r="AT22" s="131"/>
      <c r="AU22" s="131"/>
      <c r="AV22" s="131"/>
      <c r="AW22" s="131"/>
      <c r="AX22" s="131"/>
      <c r="AY22" s="131"/>
      <c r="AZ22" s="131"/>
      <c r="BA22" s="131"/>
      <c r="BB22" s="226"/>
    </row>
    <row r="23" spans="1:54" ht="17" thickBot="1" x14ac:dyDescent="0.2">
      <c r="A23" s="125" t="s">
        <v>68</v>
      </c>
      <c r="B23" s="506">
        <f ca="1">NOW()</f>
        <v>46241.397234490738</v>
      </c>
      <c r="C23" s="507"/>
      <c r="D23" s="507"/>
      <c r="E23" s="127"/>
      <c r="F23" s="127"/>
      <c r="G23" s="127"/>
      <c r="H23" s="164"/>
      <c r="I23" s="99"/>
      <c r="J23" s="113"/>
      <c r="K23" s="234"/>
      <c r="L23" s="131"/>
      <c r="M23" s="131"/>
      <c r="N23" s="131"/>
      <c r="O23" s="131"/>
      <c r="P23" s="131"/>
      <c r="Q23" s="131"/>
      <c r="R23" s="131"/>
      <c r="S23" s="131"/>
      <c r="T23" s="131"/>
      <c r="U23" s="131"/>
      <c r="V23" s="131"/>
      <c r="W23" s="131"/>
      <c r="X23" s="226"/>
      <c r="Z23" s="234"/>
      <c r="AA23" s="131"/>
      <c r="AB23" s="131"/>
      <c r="AC23" s="131"/>
      <c r="AD23" s="131"/>
      <c r="AE23" s="131"/>
      <c r="AF23" s="131"/>
      <c r="AG23" s="131"/>
      <c r="AH23" s="131"/>
      <c r="AI23" s="131"/>
      <c r="AJ23" s="131"/>
      <c r="AK23" s="131"/>
      <c r="AL23" s="131"/>
      <c r="AM23" s="226"/>
      <c r="AO23" s="234"/>
      <c r="AP23" s="131"/>
      <c r="AQ23" s="131"/>
      <c r="AR23" s="131"/>
      <c r="AS23" s="131"/>
      <c r="AT23" s="131"/>
      <c r="AU23" s="131"/>
      <c r="AV23" s="131"/>
      <c r="AW23" s="131"/>
      <c r="AX23" s="131"/>
      <c r="AY23" s="131"/>
      <c r="AZ23" s="131"/>
      <c r="BA23" s="131"/>
      <c r="BB23" s="226"/>
    </row>
    <row r="24" spans="1:54" x14ac:dyDescent="0.15">
      <c r="A24" s="79"/>
      <c r="B24" s="144"/>
      <c r="C24" s="145"/>
      <c r="D24" s="145"/>
      <c r="H24" s="164"/>
      <c r="I24" s="99"/>
      <c r="J24" s="113"/>
      <c r="K24" s="234"/>
      <c r="L24" s="131"/>
      <c r="M24" s="131"/>
      <c r="N24" s="131"/>
      <c r="O24" s="131"/>
      <c r="P24" s="131"/>
      <c r="Q24" s="131"/>
      <c r="R24" s="131"/>
      <c r="S24" s="131"/>
      <c r="T24" s="131"/>
      <c r="U24" s="131"/>
      <c r="V24" s="131"/>
      <c r="W24" s="131"/>
      <c r="X24" s="226"/>
      <c r="Z24" s="234"/>
      <c r="AA24" s="131"/>
      <c r="AB24" s="131"/>
      <c r="AC24" s="131"/>
      <c r="AD24" s="131"/>
      <c r="AE24" s="131"/>
      <c r="AF24" s="131"/>
      <c r="AG24" s="131"/>
      <c r="AH24" s="131"/>
      <c r="AI24" s="131"/>
      <c r="AJ24" s="131"/>
      <c r="AK24" s="131"/>
      <c r="AL24" s="131"/>
      <c r="AM24" s="226"/>
      <c r="AO24" s="234"/>
      <c r="AP24" s="131"/>
      <c r="AQ24" s="131"/>
      <c r="AR24" s="131"/>
      <c r="AS24" s="131"/>
      <c r="AT24" s="131"/>
      <c r="AU24" s="131"/>
      <c r="AV24" s="131"/>
      <c r="AW24" s="131"/>
      <c r="AX24" s="131"/>
      <c r="AY24" s="131"/>
      <c r="AZ24" s="131"/>
      <c r="BA24" s="131"/>
      <c r="BB24" s="226"/>
    </row>
    <row r="25" spans="1:54" ht="17" hidden="1" thickBot="1" x14ac:dyDescent="0.2">
      <c r="A25" s="576" t="str">
        <f>IF('INGRESO DE DATOS'!P3=TRUE,"Variante con coaseguro fuera del país de residencia: SI","Variante con coaseguro fuera del país de residencia: NO")</f>
        <v>Variante con coaseguro fuera del país de residencia: NO</v>
      </c>
      <c r="B25" s="577"/>
      <c r="C25" s="143"/>
      <c r="D25" s="143"/>
      <c r="E25" s="143"/>
      <c r="F25" s="143"/>
      <c r="G25" s="143"/>
      <c r="H25" s="164"/>
      <c r="I25" s="99"/>
      <c r="J25" s="113"/>
      <c r="K25" s="234"/>
      <c r="L25" s="131"/>
      <c r="M25" s="131"/>
      <c r="N25" s="131"/>
      <c r="O25" s="131"/>
      <c r="P25" s="131"/>
      <c r="Q25" s="131"/>
      <c r="R25" s="131"/>
      <c r="S25" s="131"/>
      <c r="T25" s="131"/>
      <c r="U25" s="131"/>
      <c r="V25" s="131"/>
      <c r="W25" s="131"/>
      <c r="X25" s="226"/>
      <c r="Z25" s="234"/>
      <c r="AA25" s="131"/>
      <c r="AB25" s="131"/>
      <c r="AC25" s="131"/>
      <c r="AD25" s="131"/>
      <c r="AE25" s="131"/>
      <c r="AF25" s="131"/>
      <c r="AG25" s="131"/>
      <c r="AH25" s="131"/>
      <c r="AI25" s="131"/>
      <c r="AJ25" s="131"/>
      <c r="AK25" s="131"/>
      <c r="AL25" s="131"/>
      <c r="AM25" s="226"/>
      <c r="AO25" s="234"/>
      <c r="AP25" s="131"/>
      <c r="AQ25" s="131"/>
      <c r="AR25" s="131"/>
      <c r="AS25" s="131"/>
      <c r="AT25" s="131"/>
      <c r="AU25" s="131"/>
      <c r="AV25" s="131"/>
      <c r="AW25" s="131"/>
      <c r="AX25" s="131"/>
      <c r="AY25" s="131"/>
      <c r="AZ25" s="131"/>
      <c r="BA25" s="131"/>
      <c r="BB25" s="226"/>
    </row>
    <row r="26" spans="1:54" x14ac:dyDescent="0.15">
      <c r="H26" s="166"/>
      <c r="I26" s="99"/>
      <c r="J26" s="132"/>
      <c r="K26" s="235"/>
      <c r="L26" s="131"/>
      <c r="M26" s="131"/>
      <c r="N26" s="131"/>
      <c r="O26" s="131"/>
      <c r="P26" s="131"/>
      <c r="Q26" s="131"/>
      <c r="R26" s="131"/>
      <c r="S26" s="131"/>
      <c r="T26" s="131"/>
      <c r="U26" s="131"/>
      <c r="V26" s="131"/>
      <c r="W26" s="131"/>
      <c r="X26" s="226"/>
      <c r="Z26" s="235"/>
      <c r="AA26" s="131"/>
      <c r="AB26" s="131"/>
      <c r="AC26" s="131"/>
      <c r="AD26" s="131"/>
      <c r="AE26" s="131"/>
      <c r="AF26" s="131"/>
      <c r="AG26" s="131"/>
      <c r="AH26" s="131"/>
      <c r="AI26" s="131"/>
      <c r="AJ26" s="131"/>
      <c r="AK26" s="131"/>
      <c r="AL26" s="131"/>
      <c r="AM26" s="226"/>
      <c r="AO26" s="235"/>
      <c r="AP26" s="131"/>
      <c r="AQ26" s="131"/>
      <c r="AR26" s="131"/>
      <c r="AS26" s="131"/>
      <c r="AT26" s="131"/>
      <c r="AU26" s="131"/>
      <c r="AV26" s="131"/>
      <c r="AW26" s="131"/>
      <c r="AX26" s="131"/>
      <c r="AY26" s="131"/>
      <c r="AZ26" s="131"/>
      <c r="BA26" s="131"/>
      <c r="BB26" s="226"/>
    </row>
    <row r="27" spans="1:54" ht="18" x14ac:dyDescent="0.15">
      <c r="A27" s="319" t="s">
        <v>96</v>
      </c>
      <c r="B27" s="320"/>
      <c r="C27" s="320" t="s">
        <v>70</v>
      </c>
      <c r="D27" s="320" t="s">
        <v>71</v>
      </c>
      <c r="E27" s="320" t="s">
        <v>72</v>
      </c>
      <c r="F27" s="320" t="s">
        <v>97</v>
      </c>
      <c r="G27" s="321" t="s">
        <v>98</v>
      </c>
      <c r="H27" s="167"/>
      <c r="I27" s="116"/>
      <c r="J27" s="135"/>
      <c r="K27" s="236"/>
      <c r="L27" s="131"/>
      <c r="M27" s="131"/>
      <c r="N27" s="131"/>
      <c r="O27" s="131"/>
      <c r="P27" s="131"/>
      <c r="Q27" s="131"/>
      <c r="R27" s="131"/>
      <c r="S27" s="131"/>
      <c r="T27" s="131"/>
      <c r="U27" s="131"/>
      <c r="V27" s="131"/>
      <c r="W27" s="131"/>
      <c r="X27" s="226"/>
      <c r="Z27" s="236"/>
      <c r="AA27" s="131"/>
      <c r="AB27" s="131"/>
      <c r="AC27" s="131"/>
      <c r="AD27" s="131"/>
      <c r="AE27" s="131"/>
      <c r="AF27" s="131"/>
      <c r="AG27" s="131"/>
      <c r="AH27" s="131"/>
      <c r="AI27" s="131"/>
      <c r="AJ27" s="131"/>
      <c r="AK27" s="131"/>
      <c r="AL27" s="131"/>
      <c r="AM27" s="226"/>
      <c r="AO27" s="236"/>
      <c r="AP27" s="131"/>
      <c r="AQ27" s="131"/>
      <c r="AR27" s="131"/>
      <c r="AS27" s="131"/>
      <c r="AT27" s="131"/>
      <c r="AU27" s="131"/>
      <c r="AV27" s="131"/>
      <c r="AW27" s="131"/>
      <c r="AX27" s="131"/>
      <c r="AY27" s="131"/>
      <c r="AZ27" s="131"/>
      <c r="BA27" s="131"/>
      <c r="BB27" s="226"/>
    </row>
    <row r="28" spans="1:54" s="133" customFormat="1" ht="18" x14ac:dyDescent="0.15">
      <c r="A28" s="530" t="s">
        <v>73</v>
      </c>
      <c r="B28" s="531"/>
      <c r="C28" s="218">
        <v>250</v>
      </c>
      <c r="D28" s="218">
        <v>2000</v>
      </c>
      <c r="E28" s="218">
        <v>3500</v>
      </c>
      <c r="F28" s="218">
        <v>5000</v>
      </c>
      <c r="G28" s="303">
        <v>10000</v>
      </c>
      <c r="H28" s="168"/>
      <c r="I28" s="116"/>
      <c r="J28" s="135"/>
      <c r="K28" s="236"/>
      <c r="L28" s="233"/>
      <c r="M28" s="233"/>
      <c r="N28" s="233"/>
      <c r="O28" s="233"/>
      <c r="P28" s="233"/>
      <c r="Q28" s="233"/>
      <c r="R28" s="233"/>
      <c r="S28" s="233"/>
      <c r="T28" s="233"/>
      <c r="U28" s="233"/>
      <c r="V28" s="233"/>
      <c r="W28" s="233"/>
      <c r="X28" s="237"/>
      <c r="Z28" s="236"/>
      <c r="AA28" s="233"/>
      <c r="AB28" s="233"/>
      <c r="AC28" s="233"/>
      <c r="AD28" s="233"/>
      <c r="AE28" s="233"/>
      <c r="AF28" s="233"/>
      <c r="AG28" s="233"/>
      <c r="AH28" s="233"/>
      <c r="AI28" s="233"/>
      <c r="AJ28" s="233"/>
      <c r="AK28" s="233"/>
      <c r="AL28" s="233"/>
      <c r="AM28" s="237"/>
      <c r="AO28" s="236"/>
      <c r="AP28" s="233"/>
      <c r="AQ28" s="233"/>
      <c r="AR28" s="233"/>
      <c r="AS28" s="233"/>
      <c r="AT28" s="233"/>
      <c r="AU28" s="233"/>
      <c r="AV28" s="233"/>
      <c r="AW28" s="233"/>
      <c r="AX28" s="233"/>
      <c r="AY28" s="233"/>
      <c r="AZ28" s="233"/>
      <c r="BA28" s="233"/>
      <c r="BB28" s="237"/>
    </row>
    <row r="29" spans="1:54" s="133" customFormat="1" ht="18" x14ac:dyDescent="0.15">
      <c r="A29" s="532" t="s">
        <v>75</v>
      </c>
      <c r="B29" s="533"/>
      <c r="C29" s="322">
        <v>5000</v>
      </c>
      <c r="D29" s="322">
        <v>2000</v>
      </c>
      <c r="E29" s="322">
        <v>3500</v>
      </c>
      <c r="F29" s="322">
        <v>5000</v>
      </c>
      <c r="G29" s="305">
        <v>10000</v>
      </c>
      <c r="H29" s="169"/>
      <c r="I29" s="99"/>
      <c r="K29" s="238"/>
      <c r="L29" s="233"/>
      <c r="M29" s="233"/>
      <c r="N29" s="233"/>
      <c r="O29" s="233"/>
      <c r="P29" s="233"/>
      <c r="Q29" s="233"/>
      <c r="R29" s="233"/>
      <c r="S29" s="233"/>
      <c r="T29" s="233"/>
      <c r="U29" s="233"/>
      <c r="V29" s="233"/>
      <c r="W29" s="233"/>
      <c r="X29" s="237"/>
      <c r="Z29" s="238"/>
      <c r="AA29" s="233"/>
      <c r="AB29" s="233"/>
      <c r="AC29" s="233"/>
      <c r="AD29" s="233"/>
      <c r="AE29" s="233"/>
      <c r="AF29" s="233"/>
      <c r="AG29" s="233"/>
      <c r="AH29" s="233"/>
      <c r="AI29" s="233"/>
      <c r="AJ29" s="233"/>
      <c r="AK29" s="233"/>
      <c r="AL29" s="233"/>
      <c r="AM29" s="237"/>
      <c r="AO29" s="238"/>
      <c r="AP29" s="233"/>
      <c r="AQ29" s="233"/>
      <c r="AR29" s="233"/>
      <c r="AS29" s="233"/>
      <c r="AT29" s="233"/>
      <c r="AU29" s="233"/>
      <c r="AV29" s="233"/>
      <c r="AW29" s="233"/>
      <c r="AX29" s="233"/>
      <c r="AY29" s="233"/>
      <c r="AZ29" s="233"/>
      <c r="BA29" s="233"/>
      <c r="BB29" s="237"/>
    </row>
    <row r="30" spans="1:54" s="133" customFormat="1" ht="18" x14ac:dyDescent="0.15">
      <c r="A30" s="179"/>
      <c r="B30" s="180"/>
      <c r="C30" s="180"/>
      <c r="D30" s="180"/>
      <c r="E30" s="180"/>
      <c r="F30" s="323"/>
      <c r="G30" s="323"/>
      <c r="H30" s="169"/>
      <c r="I30" s="99"/>
      <c r="K30" s="238"/>
      <c r="L30" s="233"/>
      <c r="M30" s="233"/>
      <c r="N30" s="233"/>
      <c r="O30" s="233"/>
      <c r="P30" s="233"/>
      <c r="Q30" s="233"/>
      <c r="R30" s="233"/>
      <c r="S30" s="233"/>
      <c r="T30" s="233"/>
      <c r="U30" s="233"/>
      <c r="V30" s="233"/>
      <c r="W30" s="233"/>
      <c r="X30" s="237"/>
      <c r="Z30" s="238"/>
      <c r="AA30" s="233"/>
      <c r="AB30" s="233"/>
      <c r="AC30" s="233"/>
      <c r="AD30" s="233"/>
      <c r="AE30" s="233"/>
      <c r="AF30" s="233"/>
      <c r="AG30" s="233"/>
      <c r="AH30" s="233"/>
      <c r="AI30" s="233"/>
      <c r="AJ30" s="233"/>
      <c r="AK30" s="233"/>
      <c r="AL30" s="233"/>
      <c r="AM30" s="237"/>
      <c r="AO30" s="238"/>
      <c r="AP30" s="233"/>
      <c r="AQ30" s="233"/>
      <c r="AR30" s="233"/>
      <c r="AS30" s="233"/>
      <c r="AT30" s="233"/>
      <c r="AU30" s="233"/>
      <c r="AV30" s="233"/>
      <c r="AW30" s="233"/>
      <c r="AX30" s="233"/>
      <c r="AY30" s="233"/>
      <c r="AZ30" s="233"/>
      <c r="BA30" s="233"/>
      <c r="BB30" s="237"/>
    </row>
    <row r="31" spans="1:54" s="133" customFormat="1" ht="18" x14ac:dyDescent="0.15">
      <c r="A31" s="534" t="s">
        <v>76</v>
      </c>
      <c r="B31" s="535"/>
      <c r="C31" s="535"/>
      <c r="D31" s="535"/>
      <c r="E31" s="535"/>
      <c r="F31" s="535"/>
      <c r="G31" s="536"/>
      <c r="H31" s="169"/>
      <c r="I31" s="99"/>
      <c r="J31" s="99"/>
      <c r="K31" s="238"/>
      <c r="L31" s="233"/>
      <c r="M31" s="233"/>
      <c r="N31" s="233"/>
      <c r="O31" s="233"/>
      <c r="P31" s="233"/>
      <c r="Q31" s="233"/>
      <c r="R31" s="233"/>
      <c r="S31" s="233"/>
      <c r="T31" s="233"/>
      <c r="U31" s="233"/>
      <c r="V31" s="233"/>
      <c r="W31" s="233"/>
      <c r="X31" s="237"/>
      <c r="Z31" s="238"/>
      <c r="AA31" s="233"/>
      <c r="AB31" s="233"/>
      <c r="AC31" s="233"/>
      <c r="AD31" s="233"/>
      <c r="AE31" s="233"/>
      <c r="AF31" s="233"/>
      <c r="AG31" s="233"/>
      <c r="AH31" s="233"/>
      <c r="AI31" s="233"/>
      <c r="AJ31" s="233"/>
      <c r="AK31" s="233"/>
      <c r="AL31" s="233"/>
      <c r="AM31" s="237"/>
      <c r="AO31" s="238"/>
      <c r="AP31" s="233"/>
      <c r="AQ31" s="233"/>
      <c r="AR31" s="233"/>
      <c r="AS31" s="233"/>
      <c r="AT31" s="233"/>
      <c r="AU31" s="233"/>
      <c r="AV31" s="233"/>
      <c r="AW31" s="233"/>
      <c r="AX31" s="233"/>
      <c r="AY31" s="233"/>
      <c r="AZ31" s="233"/>
      <c r="BA31" s="233"/>
      <c r="BB31" s="237"/>
    </row>
    <row r="32" spans="1:54" s="133" customFormat="1" ht="18" x14ac:dyDescent="0.15">
      <c r="A32" s="537" t="s">
        <v>77</v>
      </c>
      <c r="B32" s="538"/>
      <c r="C32" s="104">
        <f>VLOOKUP($B$21,Tablas!$A$6:$G$72,3,TRUE)+75</f>
        <v>19635</v>
      </c>
      <c r="D32" s="104">
        <f>VLOOKUP($B$21,Tablas!$A$6:$G$72,4,TRUE)+75</f>
        <v>15364</v>
      </c>
      <c r="E32" s="104">
        <f>VLOOKUP($B$21,Tablas!$A$6:$G$72,5,TRUE)+75</f>
        <v>13392</v>
      </c>
      <c r="F32" s="104">
        <f>VLOOKUP($B$21,Tablas!$A$6:$G$72,6,TRUE)+75</f>
        <v>11633</v>
      </c>
      <c r="G32" s="265">
        <f>VLOOKUP($B$21,Tablas!$A$6:$G$72,7,TRUE)+75</f>
        <v>9162</v>
      </c>
      <c r="H32" s="170"/>
      <c r="I32" s="99"/>
      <c r="J32" s="99"/>
      <c r="K32" s="238"/>
      <c r="L32" s="233"/>
      <c r="M32" s="233"/>
      <c r="N32" s="233"/>
      <c r="O32" s="233"/>
      <c r="P32" s="233"/>
      <c r="Q32" s="233"/>
      <c r="R32" s="239"/>
      <c r="S32" s="233"/>
      <c r="T32" s="233"/>
      <c r="U32" s="233"/>
      <c r="V32" s="233"/>
      <c r="W32" s="233"/>
      <c r="X32" s="237"/>
      <c r="Z32" s="238"/>
      <c r="AA32" s="233"/>
      <c r="AB32" s="233"/>
      <c r="AC32" s="233"/>
      <c r="AD32" s="233"/>
      <c r="AE32" s="233"/>
      <c r="AF32" s="233"/>
      <c r="AG32" s="239"/>
      <c r="AH32" s="233"/>
      <c r="AI32" s="233"/>
      <c r="AJ32" s="233"/>
      <c r="AK32" s="233"/>
      <c r="AL32" s="233"/>
      <c r="AM32" s="237"/>
      <c r="AO32" s="238"/>
      <c r="AP32" s="233"/>
      <c r="AQ32" s="233"/>
      <c r="AR32" s="233"/>
      <c r="AS32" s="233"/>
      <c r="AT32" s="233"/>
      <c r="AU32" s="233"/>
      <c r="AV32" s="239"/>
      <c r="AW32" s="233"/>
      <c r="AX32" s="233"/>
      <c r="AY32" s="233"/>
      <c r="AZ32" s="233"/>
      <c r="BA32" s="233"/>
      <c r="BB32" s="237"/>
    </row>
    <row r="33" spans="1:54" s="133" customFormat="1" ht="18" x14ac:dyDescent="0.15">
      <c r="A33" s="537" t="s">
        <v>78</v>
      </c>
      <c r="B33" s="538"/>
      <c r="C33" s="104">
        <f>IF($B$15=1,0,(VLOOKUP($G$21,Tablas!$A$6:$G$72,3,TRUE)))</f>
        <v>19560</v>
      </c>
      <c r="D33" s="104">
        <f>IF($B$15=1,0,(VLOOKUP($G$21,Tablas!$A$6:$G$72,4,TRUE)))</f>
        <v>15289</v>
      </c>
      <c r="E33" s="104">
        <f>IF($B$15=1,0,(VLOOKUP($G$21,Tablas!$A$6:$G$72,5,TRUE)))</f>
        <v>13317</v>
      </c>
      <c r="F33" s="104">
        <f>IF($B$15=1,0,(VLOOKUP($G$21,Tablas!$A$6:$G$72,6,TRUE)))</f>
        <v>11558</v>
      </c>
      <c r="G33" s="265">
        <f>IF($B$15=1,0,(VLOOKUP($G$21,Tablas!$A$6:$G$72,7,TRUE)))</f>
        <v>9087</v>
      </c>
      <c r="H33" s="169"/>
      <c r="I33" s="99"/>
      <c r="J33" s="99"/>
      <c r="K33" s="238"/>
      <c r="L33" s="233"/>
      <c r="M33" s="233"/>
      <c r="N33" s="233"/>
      <c r="O33" s="233"/>
      <c r="P33" s="233"/>
      <c r="Q33" s="233"/>
      <c r="R33" s="131"/>
      <c r="S33" s="233"/>
      <c r="T33" s="233"/>
      <c r="U33" s="233"/>
      <c r="V33" s="233"/>
      <c r="W33" s="233"/>
      <c r="X33" s="237"/>
      <c r="Z33" s="238"/>
      <c r="AA33" s="233"/>
      <c r="AB33" s="233"/>
      <c r="AC33" s="233"/>
      <c r="AD33" s="233"/>
      <c r="AE33" s="233"/>
      <c r="AF33" s="233"/>
      <c r="AG33" s="131"/>
      <c r="AH33" s="233"/>
      <c r="AI33" s="233"/>
      <c r="AJ33" s="233"/>
      <c r="AK33" s="233"/>
      <c r="AL33" s="233"/>
      <c r="AM33" s="237"/>
      <c r="AO33" s="238"/>
      <c r="AP33" s="233"/>
      <c r="AQ33" s="233"/>
      <c r="AR33" s="233"/>
      <c r="AS33" s="233"/>
      <c r="AT33" s="233"/>
      <c r="AU33" s="233"/>
      <c r="AV33" s="131"/>
      <c r="AW33" s="233"/>
      <c r="AX33" s="233"/>
      <c r="AY33" s="233"/>
      <c r="AZ33" s="233"/>
      <c r="BA33" s="233"/>
      <c r="BB33" s="237"/>
    </row>
    <row r="34" spans="1:54" s="136" customFormat="1" ht="18" x14ac:dyDescent="0.15">
      <c r="A34" s="537" t="s">
        <v>79</v>
      </c>
      <c r="B34" s="538"/>
      <c r="C34" s="137">
        <f>IF($B$15=1,
(IF($B$17=0, 0,
 (IF($B$19&gt;$B$17, (VLOOKUP($B$17,Tablas!$A$73:$G$75,3,TRUE)),
(IF($B$17&gt;4,(IF($B$19=0, (VLOOKUP(3,Tablas!$A$73:$G$75,3,TRUE)),
(IF($B$19=1, (VLOOKUP(3,Tablas!$A$73:$G$75,3,TRUE)),
(IF($B$19=2, (VLOOKUP(3,Tablas!$A$73:$G$75,3,TRUE)),
(VLOOKUP(3,Tablas!$A$73:$G$75,3,TRUE)))))))),
(IF($B$17=4,(IF(4-$B$19=0,(VLOOKUP(2,Tablas!$A$73:$G$75,3,TRUE)),
(IF(4-$B$19=1,(VLOOKUP(2,Tablas!$A$73:$G$75,3,TRUE)),
(IF(4-$B$19=2, (VLOOKUP(2,Tablas!$A$73:$G$75,3,TRUE)),
(VLOOKUP(3,Tablas!$A$73:$G$75,3,TRUE)))))))),
(IF($B$17=3,(IF(3-$B$19=0,(VLOOKUP(1,Tablas!$A$73:$G$75,3,TRUE)),
(IF(3-$B$19=1,(VLOOKUP(1,Tablas!$A$73:$G$75,3,TRUE)),
(IF(3-$B$19=2, (VLOOKUP(2,Tablas!$A$73:$G$75,3,TRUE)),
(VLOOKUP(3,Tablas!$A$73:$G$75,3,TRUE)))))))),
(IF($B$17=2,(IF(2-$B$19=0, 0,
(IF(2-$B$19=1,(VLOOKUP(1,Tablas!$A$73:$G$75,3,TRUE)),
(IF(2-$B$19=2, (VLOOKUP(2,Tablas!$A$73:$G$75,3,TRUE)),
         0)))))),
(IF($B$17=1,(IF(1-$B$19=0, 0,
(IF(1-$B$19=1,(VLOOKUP(1,Tablas!$A$73:$G$75,3,TRUE)),0)))),0)))))))))))))),
(IF($B$17=0, 0,
 (IF($B$19&gt;$B$17, (VLOOKUP($B$17,Tablas!$A$73:$G$75,3,TRUE)),
(IF($B$17=4,(IF(4-$B$19=0, 0,
(IF(4-$B$19=1, (VLOOKUP(1,Tablas!$A$73:$G$75,3,TRUE)),
(IF(4-$B$19=2, (VLOOKUP(2,Tablas!$A$73:$G$75,3,TRUE)),
(IF(4-$B$19=3, (VLOOKUP(3,Tablas!$A$73:$G$75,3,TRUE)),
(IF(4-$B$19=4, (VLOOKUP(3,Tablas!$A$73:$G$75,3,TRUE)),
0)))))))))),
(IF($B$17=5,(IF(5-$B$19=0, (VLOOKUP(1,Tablas!$A$73:$G$75,3,TRUE)),
(IF(5-$B$19=1, (VLOOKUP(1,Tablas!$A$73:$G$75,3,TRUE)),
(IF(5-$B$19=2, (VLOOKUP(2,Tablas!$A$73:$G$75,3,TRUE)),
(IF(5-$B$19=3, (VLOOKUP(3,Tablas!$A$73:$G$75,3,TRUE)),
(IF(5-$B$19=4, (VLOOKUP(3,Tablas!$A$73:$G$75,3,TRUE)),
(VLOOKUP(3,Tablas!$A$73:$G$75,3,TRUE)))))))))))),
(IF($B$17=6,(IF(6-$B$19=0, (VLOOKUP(2,Tablas!$A$73:$G$75,3,TRUE)),
(IF(6-$B$19=1, (VLOOKUP(2,Tablas!$A$73:$G$75,3,TRUE)),
(IF(6-$B$19=2, (VLOOKUP(2,Tablas!$A$73:$G$75,3,TRUE)),
(IF(6-$B$19=3, (VLOOKUP(3,Tablas!$A$73:$G$75,3,TRUE)),
(IF(6-$B$19=4, (VLOOKUP(3,Tablas!$A$73:$G$75,3,TRUE)),
(VLOOKUP(3,Tablas!$A$73:$G$75,3,TRUE)))))))))))),
(IF($B$17&gt;6,(IF(7-$B$19=0, (VLOOKUP(3,Tablas!$A$73:$G$75,3,TRUE)),
(IF(7-$B$19=1, (VLOOKUP(3,Tablas!$A$73:$G$75,3,TRUE)),
(IF(7-$B$19=2, (VLOOKUP(3,Tablas!$A$73:$G$75,3,TRUE)),
(IF(7-$B$19=3, (VLOOKUP(3,Tablas!$A$73:$G$75,3,TRUE)),
(IF(7-$B$19=4, (VLOOKUP(3,Tablas!$A$73:$G$75,3,TRUE)),
(VLOOKUP(3,Tablas!$A$73:$G$75,3,TRUE)))))))))))),
(IF($B$17=3,(IF(3-$B$19=0,0,
(IF(3-$B$19=1,(VLOOKUP(1,Tablas!$A$73:$G$75,3,TRUE)),
(IF(3-$B$19=2, (VLOOKUP(2,Tablas!$A$73:$G$75,3,TRUE)),
(VLOOKUP(3,Tablas!$A$73:$G$75,3,TRUE)))))))),
(IF($B$17=2,(IF(2-$B$19=0, 0,
(IF(2-$B$19=1,(VLOOKUP(1,Tablas!$A$73:$G$75,3,TRUE)),
(IF(2-$B$19=2, (VLOOKUP(2,Tablas!$A$73:$G$75,3,TRUE)),
         0)))))),
(IF($B$17=1,(IF(1-$B$19=0, 0,
(IF(1-$B$19=1,(VLOOKUP(1,Tablas!$A$73:$G$75,3,TRUE)),0)))),0)))))))))))))))))))</f>
        <v>8687</v>
      </c>
      <c r="D34" s="137">
        <f>IF($B$15=1,
(IF($B$17=0, 0,
 (IF($B$19&gt;$B$17, (VLOOKUP($B$17,Tablas!$A$73:$G$75,4,TRUE)),
(IF($B$17&gt;4,(IF($B$19=0, (VLOOKUP(3,Tablas!$A$73:$G$75,4,TRUE)),
(IF($B$19=1, (VLOOKUP(3,Tablas!$A$73:$G$75,4,TRUE)),
(IF($B$19=2, (VLOOKUP(3,Tablas!$A$73:$G$75,4,TRUE)),
(VLOOKUP(3,Tablas!$A$73:$G$75,4,TRUE)))))))),
(IF($B$17=4,(IF(4-$B$19=0,(VLOOKUP(2,Tablas!$A$73:$G$75,4,TRUE)),
(IF(4-$B$19=1,(VLOOKUP(2,Tablas!$A$73:$G$75,4,TRUE)),
(IF(4-$B$19=2, (VLOOKUP(2,Tablas!$A$73:$G$75,4,TRUE)),
(VLOOKUP(3,Tablas!$A$73:$G$75,4,TRUE)))))))),
(IF($B$17=3,(IF(3-$B$19=0,(VLOOKUP(1,Tablas!$A$73:$G$75,4,TRUE)),
(IF(3-$B$19=1,(VLOOKUP(1,Tablas!$A$73:$G$75,4,TRUE)),
(IF(3-$B$19=2, (VLOOKUP(2,Tablas!$A$73:$G$75,4,TRUE)),
(VLOOKUP(3,Tablas!$A$73:$G$75,4,TRUE)))))))),
(IF($B$17=2,(IF(2-$B$19=0, 0,
(IF(2-$B$19=1,(VLOOKUP(1,Tablas!$A$73:$G$75,4,TRUE)),
(IF(2-$B$19=2, (VLOOKUP(2,Tablas!$A$73:$G$75,4,TRUE)),
         0)))))),
(IF($B$17=1,(IF(1-$B$19=0, 0,
(IF(1-$B$19=1,(VLOOKUP(1,Tablas!$A$73:$G$75,4,TRUE)),0)))),0)))))))))))))),
(IF($B$17=0, 0,
 (IF($B$19&gt;$B$17, (VLOOKUP($B$17,Tablas!$A$73:$G$75,4,TRUE)),
(IF($B$17=4,(IF(4-$B$19=0, 0,
(IF(4-$B$19=1, (VLOOKUP(1,Tablas!$A$73:$G$75,4,TRUE)),
(IF(4-$B$19=2, (VLOOKUP(2,Tablas!$A$73:$G$75,4,TRUE)),
(IF(4-$B$19=3, (VLOOKUP(3,Tablas!$A$73:$G$75,4,TRUE)),
(IF(4-$B$19=4, (VLOOKUP(3,Tablas!$A$73:$G$75,4,TRUE)),
0)))))))))),
(IF($B$17=5,(IF(5-$B$19=0, (VLOOKUP(1,Tablas!$A$73:$G$75,4,TRUE)),
(IF(5-$B$19=1, (VLOOKUP(1,Tablas!$A$73:$G$75,4,TRUE)),
(IF(5-$B$19=2, (VLOOKUP(2,Tablas!$A$73:$G$75,4,TRUE)),
(IF(5-$B$19=3, (VLOOKUP(3,Tablas!$A$73:$G$75,4,TRUE)),
(IF(5-$B$19=4, (VLOOKUP(3,Tablas!$A$73:$G$75,4,TRUE)),
(VLOOKUP(3,Tablas!$A$73:$G$75,4,TRUE)))))))))))),
(IF($B$17=6,(IF(6-$B$19=0, (VLOOKUP(2,Tablas!$A$73:$G$75,4,TRUE)),
(IF(6-$B$19=1, (VLOOKUP(2,Tablas!$A$73:$G$75,4,TRUE)),
(IF(6-$B$19=2, (VLOOKUP(2,Tablas!$A$73:$G$75,4,TRUE)),
(IF(6-$B$19=3, (VLOOKUP(3,Tablas!$A$73:$G$75,4,TRUE)),
(IF(6-$B$19=4, (VLOOKUP(3,Tablas!$A$73:$G$75,4,TRUE)),
(VLOOKUP(3,Tablas!$A$73:$G$75,4,TRUE)))))))))))),
(IF($B$17&gt;6,(IF(7-$B$19=0, (VLOOKUP(3,Tablas!$A$73:$G$75,4,TRUE)),
(IF(7-$B$19=1, (VLOOKUP(3,Tablas!$A$73:$G$75,4,TRUE)),
(IF(7-$B$19=2, (VLOOKUP(3,Tablas!$A$73:$G$75,4,TRUE)),
(IF(7-$B$19=3, (VLOOKUP(3,Tablas!$A$73:$G$75,4,TRUE)),
(IF(7-$B$19=4, (VLOOKUP(3,Tablas!$A$73:$G$75,4,TRUE)),
(VLOOKUP(3,Tablas!$A$73:$G$75,4,TRUE)))))))))))),
(IF($B$17=3,(IF(3-$B$19=0,0,
(IF(3-$B$19=1,(VLOOKUP(1,Tablas!$A$73:$G$75,4,TRUE)),
(IF(3-$B$19=2, (VLOOKUP(2,Tablas!$A$73:$G$75,4,TRUE)),
(VLOOKUP(3,Tablas!$A$73:$G$75,4,TRUE)))))))),
(IF($B$17=2,(IF(2-$B$19=0, 0,
(IF(2-$B$19=1,(VLOOKUP(1,Tablas!$A$73:$G$75,4,TRUE)),
(IF(2-$B$19=2, (VLOOKUP(2,Tablas!$A$73:$G$75,4,TRUE)),
         0)))))),
(IF($B$17=1,(IF(1-$B$19=0, 0,
(IF(1-$B$19=1,(VLOOKUP(1,Tablas!$A$73:$G$75,4,TRUE)),0)))),0)))))))))))))))))))</f>
        <v>5469</v>
      </c>
      <c r="E34" s="137">
        <f>IF($B$15=1,
(IF($B$17=0, 0,
 (IF($B$19&gt;$B$17, (VLOOKUP($B$17,Tablas!$A$73:$G$75,5,TRUE)),
(IF($B$17&gt;4,(IF($B$19=0, (VLOOKUP(3,Tablas!$A$73:$G$75,5,TRUE)),
(IF($B$19=1, (VLOOKUP(3,Tablas!$A$73:$G$75,5,TRUE)),
(IF($B$19=2, (VLOOKUP(3,Tablas!$A$73:$G$75,5,TRUE)),
(VLOOKUP(3,Tablas!$A$73:$G$75,5,TRUE)))))))),
(IF($B$17=4,(IF(4-$B$19=0,(VLOOKUP(2,Tablas!$A$73:$G$75,5,TRUE)),
(IF(4-$B$19=1,(VLOOKUP(2,Tablas!$A$73:$G$75,5,TRUE)),
(IF(4-$B$19=2, (VLOOKUP(2,Tablas!$A$73:$G$75,5,TRUE)),
(VLOOKUP(3,Tablas!$A$73:$G$75,5,TRUE)))))))),
(IF($B$17=3,(IF(3-$B$19=0,(VLOOKUP(1,Tablas!$A$73:$G$75,5,TRUE)),
(IF(3-$B$19=1,(VLOOKUP(1,Tablas!$A$73:$G$75,5,TRUE)),
(IF(3-$B$19=2, (VLOOKUP(2,Tablas!$A$73:$G$75,5,TRUE)),
(VLOOKUP(3,Tablas!$A$73:$G$75,5,TRUE)))))))),
(IF($B$17=2,(IF(2-$B$19=0, 0,
(IF(2-$B$19=1,(VLOOKUP(1,Tablas!$A$73:$G$75,5,TRUE)),
(IF(2-$B$19=2, (VLOOKUP(2,Tablas!$A$73:$G$75,5,TRUE)),
         0)))))),
(IF($B$17=1,(IF(1-$B$19=0, 0,
(IF(1-$B$19=1,(VLOOKUP(1,Tablas!$A$73:$G$75,5,TRUE)),0)))),0)))))))))))))),
(IF($B$17=0, 0,
 (IF($B$19&gt;$B$17, (VLOOKUP($B$17,Tablas!$A$73:$G$75,5,TRUE)),
(IF($B$17=4,(IF(4-$B$19=0, 0,
(IF(4-$B$19=1, (VLOOKUP(1,Tablas!$A$73:$G$75,5,TRUE)),
(IF(4-$B$19=2, (VLOOKUP(2,Tablas!$A$73:$G$75,5,TRUE)),
(IF(4-$B$19=3, (VLOOKUP(3,Tablas!$A$73:$G$75,5,TRUE)),
(IF(4-$B$19=4, (VLOOKUP(3,Tablas!$A$73:$G$75,5,TRUE)),
0)))))))))),
(IF($B$17=5,(IF(5-$B$19=0, (VLOOKUP(1,Tablas!$A$73:$G$75,5,TRUE)),
(IF(5-$B$19=1, (VLOOKUP(1,Tablas!$A$73:$G$75,5,TRUE)),
(IF(5-$B$19=2, (VLOOKUP(2,Tablas!$A$73:$G$75,5,TRUE)),
(IF(5-$B$19=3, (VLOOKUP(3,Tablas!$A$73:$G$75,5,TRUE)),
(IF(5-$B$19=4, (VLOOKUP(3,Tablas!$A$73:$G$75,5,TRUE)),
(VLOOKUP(3,Tablas!$A$73:$G$75,5,TRUE)))))))))))),
(IF($B$17=6,(IF(6-$B$19=0, (VLOOKUP(2,Tablas!$A$73:$G$75,5,TRUE)),
(IF(6-$B$19=1, (VLOOKUP(2,Tablas!$A$73:$G$75,5,TRUE)),
(IF(6-$B$19=2, (VLOOKUP(2,Tablas!$A$73:$G$75,5,TRUE)),
(IF(6-$B$19=3, (VLOOKUP(3,Tablas!$A$73:$G$75,5,TRUE)),
(IF(6-$B$19=4, (VLOOKUP(3,Tablas!$A$73:$G$75,5,TRUE)),
(VLOOKUP(3,Tablas!$A$73:$G$75,5,TRUE)))))))))))),
(IF($B$17&gt;6,(IF(7-$B$19=0, (VLOOKUP(3,Tablas!$A$73:$G$75,5,TRUE)),
(IF(7-$B$19=1, (VLOOKUP(3,Tablas!$A$73:$G$75,5,TRUE)),
(IF(7-$B$19=2, (VLOOKUP(3,Tablas!$A$73:$G$75,5,TRUE)),
(IF(7-$B$19=3, (VLOOKUP(3,Tablas!$A$73:$G$75,5,TRUE)),
(IF(7-$B$19=4, (VLOOKUP(3,Tablas!$A$73:$G$75,5,TRUE)),
(VLOOKUP(3,Tablas!$A$73:$G$75,5,TRUE)))))))))))),
(IF($B$17=3,(IF(3-$B$19=0,0,
(IF(3-$B$19=1,(VLOOKUP(1,Tablas!$A$73:$G$75,5,TRUE)),
(IF(3-$B$19=2, (VLOOKUP(2,Tablas!$A$73:$G$75,5,TRUE)),
(VLOOKUP(3,Tablas!$A$73:$G$75,5,TRUE)))))))),
(IF($B$17=2,(IF(2-$B$19=0, 0,
(IF(2-$B$19=1,(VLOOKUP(1,Tablas!$A$73:$G$75,5,TRUE)),
(IF(2-$B$19=2, (VLOOKUP(2,Tablas!$A$73:$G$75,5,TRUE)),
         0)))))),
(IF($B$17=1,(IF(1-$B$19=0, 0,
(IF(1-$B$19=1,(VLOOKUP(1,Tablas!$A$73:$G$75,5,TRUE)),0)))),0)))))))))))))))))))</f>
        <v>4389</v>
      </c>
      <c r="F34" s="137">
        <f>IF($B$15=1,
(IF($B$17=0, 0,
 (IF($B$19&gt;$B$17, (VLOOKUP($B$17,Tablas!$A$73:$G$75,6,TRUE)),
(IF($B$17&gt;4,(IF($B$19=0, (VLOOKUP(3,Tablas!$A$73:$G$75,6,TRUE)),
(IF($B$19=1, (VLOOKUP(3,Tablas!$A$73:$G$75,6,TRUE)),
(IF($B$19=2, (VLOOKUP(3,Tablas!$A$73:$G$75,6,TRUE)),
(VLOOKUP(3,Tablas!$A$73:$G$75,6,TRUE)))))))),
(IF($B$17=4,(IF(4-$B$19=0,(VLOOKUP(2,Tablas!$A$73:$G$75,6,TRUE)),
(IF(4-$B$19=1,(VLOOKUP(2,Tablas!$A$73:$G$75,6,TRUE)),
(IF(4-$B$19=2, (VLOOKUP(2,Tablas!$A$73:$G$75,6,TRUE)),
(VLOOKUP(3,Tablas!$A$73:$G$75,6,TRUE)))))))),
(IF($B$17=3,(IF(3-$B$19=0,(VLOOKUP(1,Tablas!$A$73:$G$75,6,TRUE)),
(IF(3-$B$19=1,(VLOOKUP(1,Tablas!$A$73:$G$75,6,TRUE)),
(IF(3-$B$19=2, (VLOOKUP(2,Tablas!$A$73:$G$75,6,TRUE)),
(VLOOKUP(3,Tablas!$A$73:$G$75,6,TRUE)))))))),
(IF($B$17=2,(IF(2-$B$19=0, 0,
(IF(2-$B$19=1,(VLOOKUP(1,Tablas!$A$73:$G$75,6,TRUE)),
(IF(2-$B$19=2, (VLOOKUP(2,Tablas!$A$73:$G$75,6,TRUE)),
         0)))))),
(IF($B$17=1,(IF(1-$B$19=0, 0,
(IF(1-$B$19=1,(VLOOKUP(1,Tablas!$A$73:$G$75,6,TRUE)),0)))),0)))))))))))))),
(IF($B$17=0, 0,
 (IF($B$19&gt;$B$17, (VLOOKUP($B$17,Tablas!$A$73:$G$75,6,TRUE)),
(IF($B$17=4,(IF(4-$B$19=0, 0,
(IF(4-$B$19=1, (VLOOKUP(1,Tablas!$A$73:$G$75,6,TRUE)),
(IF(4-$B$19=2, (VLOOKUP(2,Tablas!$A$73:$G$75,6,TRUE)),
(IF(4-$B$19=3, (VLOOKUP(3,Tablas!$A$73:$G$75,6,TRUE)),
(IF(4-$B$19=4, (VLOOKUP(3,Tablas!$A$73:$G$75,6,TRUE)),
0)))))))))),
(IF($B$17=5,(IF(5-$B$19=0, (VLOOKUP(1,Tablas!$A$73:$G$75,6,TRUE)),
(IF(5-$B$19=1, (VLOOKUP(1,Tablas!$A$73:$G$75,6,TRUE)),
(IF(5-$B$19=2, (VLOOKUP(2,Tablas!$A$73:$G$75,6,TRUE)),
(IF(5-$B$19=3, (VLOOKUP(3,Tablas!$A$73:$G$75,6,TRUE)),
(IF(5-$B$19=4, (VLOOKUP(3,Tablas!$A$73:$G$75,6,TRUE)),
(VLOOKUP(3,Tablas!$A$73:$G$75,6,TRUE)))))))))))),
(IF($B$17=6,(IF(6-$B$19=0, (VLOOKUP(2,Tablas!$A$73:$G$75,6,TRUE)),
(IF(6-$B$19=1, (VLOOKUP(2,Tablas!$A$73:$G$75,6,TRUE)),
(IF(6-$B$19=2, (VLOOKUP(2,Tablas!$A$73:$G$75,6,TRUE)),
(IF(6-$B$19=3, (VLOOKUP(3,Tablas!$A$73:$G$75,6,TRUE)),
(IF(6-$B$19=4, (VLOOKUP(3,Tablas!$A$73:$G$75,6,TRUE)),
(VLOOKUP(3,Tablas!$A$73:$G$75,6,TRUE)))))))))))),
(IF($B$17&gt;6,(IF(7-$B$19=0, (VLOOKUP(3,Tablas!$A$73:$G$75,6,TRUE)),
(IF(7-$B$19=1, (VLOOKUP(3,Tablas!$A$73:$G$75,6,TRUE)),
(IF(7-$B$19=2, (VLOOKUP(3,Tablas!$A$73:$G$75,6,TRUE)),
(IF(7-$B$19=3, (VLOOKUP(3,Tablas!$A$73:$G$75,6,TRUE)),
(IF(7-$B$19=4, (VLOOKUP(3,Tablas!$A$73:$G$75,6,TRUE)),
(VLOOKUP(3,Tablas!$A$73:$G$75,6,TRUE)))))))))))),
(IF($B$17=3,(IF(3-$B$19=0,0,
(IF(3-$B$19=1,(VLOOKUP(1,Tablas!$A$73:$G$75,6,TRUE)),
(IF(3-$B$19=2, (VLOOKUP(2,Tablas!$A$73:$G$75,6,TRUE)),
(VLOOKUP(3,Tablas!$A$73:$G$75,6,TRUE)))))))),
(IF($B$17=2,(IF(2-$B$19=0, 0,
(IF(2-$B$19=1,(VLOOKUP(1,Tablas!$A$73:$G$75,6,TRUE)),
(IF(2-$B$19=2, (VLOOKUP(2,Tablas!$A$73:$G$75,6,TRUE)),
         0)))))),
(IF($B$17=1,(IF(1-$B$19=0, 0,
(IF(1-$B$19=1,(VLOOKUP(1,Tablas!$A$73:$G$75,6,TRUE)),0)))),0)))))))))))))))))))</f>
        <v>4073</v>
      </c>
      <c r="G34" s="324">
        <f>IF($B$15=1,
(IF($B$17=0, 0,
 (IF($B$19&gt;$B$17, (VLOOKUP($B$17,Tablas!$A$73:$G$75,7,TRUE)),
(IF($B$17&gt;4,(IF($B$19=0, (VLOOKUP(3,Tablas!$A$73:$G$75,7,TRUE)),
(IF($B$19=1, (VLOOKUP(3,Tablas!$A$73:$G$75,7,TRUE)),
(IF($B$19=2, (VLOOKUP(3,Tablas!$A$73:$G$75,7,TRUE)),
(VLOOKUP(3,Tablas!$A$73:$G$75,7,TRUE)))))))),
(IF($B$17=4,(IF(4-$B$19=0,(VLOOKUP(2,Tablas!$A$73:$G$75,7,TRUE)),
(IF(4-$B$19=1,(VLOOKUP(2,Tablas!$A$73:$G$75,7,TRUE)),
(IF(4-$B$19=2, (VLOOKUP(2,Tablas!$A$73:$G$75,7,TRUE)),
(VLOOKUP(3,Tablas!$A$73:$G$75,7,TRUE)))))))),
(IF($B$17=3,(IF(3-$B$19=0,(VLOOKUP(1,Tablas!$A$73:$G$75,7,TRUE)),
(IF(3-$B$19=1,(VLOOKUP(1,Tablas!$A$73:$G$75,7,TRUE)),
(IF(3-$B$19=2, (VLOOKUP(2,Tablas!$A$73:$G$75,7,TRUE)),
(VLOOKUP(3,Tablas!$A$73:$G$75,7,TRUE)))))))),
(IF($B$17=2,(IF(2-$B$19=0, 0,
(IF(2-$B$19=1,(VLOOKUP(1,Tablas!$A$73:$G$75,7,TRUE)),
(IF(2-$B$19=2, (VLOOKUP(2,Tablas!$A$73:$G$75,7,TRUE)),
         0)))))),
(IF($B$17=1,(IF(1-$B$19=0, 0,
(IF(1-$B$19=1,(VLOOKUP(1,Tablas!$A$73:$G$75,7,TRUE)),0)))),0)))))))))))))),
(IF($B$17=0, 0,
 (IF($B$19&gt;$B$17, (VLOOKUP($B$17,Tablas!$A$73:$G$75,7,TRUE)),
(IF($B$17=4,(IF(4-$B$19=0, 0,
(IF(4-$B$19=1, (VLOOKUP(1,Tablas!$A$73:$G$75,7,TRUE)),
(IF(4-$B$19=2, (VLOOKUP(2,Tablas!$A$73:$G$75,7,TRUE)),
(IF(4-$B$19=3, (VLOOKUP(3,Tablas!$A$73:$G$75,7,TRUE)),
(IF(4-$B$19=4, (VLOOKUP(3,Tablas!$A$73:$G$75,7,TRUE)),
0)))))))))),
(IF($B$17=5,(IF(5-$B$19=0, (VLOOKUP(1,Tablas!$A$73:$G$75,7,TRUE)),
(IF(5-$B$19=1, (VLOOKUP(1,Tablas!$A$73:$G$75,7,TRUE)),
(IF(5-$B$19=2, (VLOOKUP(2,Tablas!$A$73:$G$75,7,TRUE)),
(IF(5-$B$19=3, (VLOOKUP(3,Tablas!$A$73:$G$75,7,TRUE)),
(IF(5-$B$19=4, (VLOOKUP(3,Tablas!$A$73:$G$75,7,TRUE)),
(VLOOKUP(3,Tablas!$A$73:$G$75,7,TRUE)))))))))))),
(IF($B$17=6,(IF(6-$B$19=0, (VLOOKUP(2,Tablas!$A$73:$G$75,7,TRUE)),
(IF(6-$B$19=1, (VLOOKUP(2,Tablas!$A$73:$G$75,7,TRUE)),
(IF(6-$B$19=2, (VLOOKUP(2,Tablas!$A$73:$G$75,7,TRUE)),
(IF(6-$B$19=3, (VLOOKUP(3,Tablas!$A$73:$G$75,7,TRUE)),
(IF(6-$B$19=4, (VLOOKUP(3,Tablas!$A$73:$G$75,7,TRUE)),
(VLOOKUP(3,Tablas!$A$73:$G$75,7,TRUE)))))))))))),
(IF($B$17&gt;6,(IF(7-$B$19=0, (VLOOKUP(3,Tablas!$A$73:$G$75,7,TRUE)),
(IF(7-$B$19=1, (VLOOKUP(3,Tablas!$A$73:$G$75,7,TRUE)),
(IF(7-$B$19=2, (VLOOKUP(3,Tablas!$A$73:$G$75,7,TRUE)),
(IF(7-$B$19=3, (VLOOKUP(3,Tablas!$A$73:$G$75,7,TRUE)),
(IF(7-$B$19=4, (VLOOKUP(3,Tablas!$A$73:$G$75,7,TRUE)),
(VLOOKUP(3,Tablas!$A$73:$G$75,7,TRUE)))))))))))),
(IF($B$17=3,(IF(3-$B$19=0,0,
(IF(3-$B$19=1,(VLOOKUP(1,Tablas!$A$73:$G$75,7,TRUE)),
(IF(3-$B$19=2, (VLOOKUP(2,Tablas!$A$73:$G$75,7,TRUE)),
(VLOOKUP(3,Tablas!$A$73:$G$75,7,TRUE)))))))),
(IF($B$17=2,(IF(2-$B$19=0, 0,
(IF(2-$B$19=1,(VLOOKUP(1,Tablas!$A$73:$G$75,7,TRUE)),
(IF(2-$B$19=2, (VLOOKUP(2,Tablas!$A$73:$G$75,7,TRUE)),
         0)))))),
(IF($B$17=1,(IF(1-$B$19=0, 0,
(IF(1-$B$19=1,(VLOOKUP(1,Tablas!$A$73:$G$75,7,TRUE)),0)))),0)))))))))))))))))))</f>
        <v>4419</v>
      </c>
      <c r="H34" s="170"/>
      <c r="I34" s="99"/>
      <c r="J34" s="99"/>
      <c r="K34" s="240"/>
      <c r="L34" s="239"/>
      <c r="M34" s="239"/>
      <c r="N34" s="239"/>
      <c r="O34" s="239"/>
      <c r="P34" s="239"/>
      <c r="Q34" s="239"/>
      <c r="R34" s="131"/>
      <c r="S34" s="239"/>
      <c r="T34" s="239"/>
      <c r="U34" s="239"/>
      <c r="V34" s="239"/>
      <c r="W34" s="239"/>
      <c r="X34" s="241"/>
      <c r="Z34" s="240"/>
      <c r="AA34" s="239"/>
      <c r="AB34" s="239"/>
      <c r="AC34" s="239"/>
      <c r="AD34" s="239"/>
      <c r="AE34" s="239"/>
      <c r="AF34" s="239"/>
      <c r="AG34" s="131"/>
      <c r="AH34" s="239"/>
      <c r="AI34" s="239"/>
      <c r="AJ34" s="239"/>
      <c r="AK34" s="239"/>
      <c r="AL34" s="239"/>
      <c r="AM34" s="241"/>
      <c r="AO34" s="240"/>
      <c r="AP34" s="239"/>
      <c r="AQ34" s="239"/>
      <c r="AR34" s="239"/>
      <c r="AS34" s="239"/>
      <c r="AT34" s="239"/>
      <c r="AU34" s="239"/>
      <c r="AV34" s="131"/>
      <c r="AW34" s="239"/>
      <c r="AX34" s="239"/>
      <c r="AY34" s="239"/>
      <c r="AZ34" s="239"/>
      <c r="BA34" s="239"/>
      <c r="BB34" s="241"/>
    </row>
    <row r="35" spans="1:54" ht="18" x14ac:dyDescent="0.15">
      <c r="A35" s="523" t="s">
        <v>80</v>
      </c>
      <c r="B35" s="524"/>
      <c r="C35" s="150">
        <f>SUM(C32:C34)</f>
        <v>47882</v>
      </c>
      <c r="D35" s="150">
        <f>SUM(D32:D34)</f>
        <v>36122</v>
      </c>
      <c r="E35" s="150">
        <f>SUM(E32:E34)</f>
        <v>31098</v>
      </c>
      <c r="F35" s="150">
        <f>SUM(F32:F34)</f>
        <v>27264</v>
      </c>
      <c r="G35" s="325">
        <f>SUM(G32:G34)</f>
        <v>22668</v>
      </c>
      <c r="H35" s="170"/>
      <c r="I35" s="99"/>
      <c r="J35" s="99"/>
      <c r="K35" s="227"/>
      <c r="L35" s="131"/>
      <c r="M35" s="131"/>
      <c r="N35" s="131"/>
      <c r="O35" s="131"/>
      <c r="P35" s="131"/>
      <c r="Q35" s="131"/>
      <c r="R35" s="131"/>
      <c r="S35" s="131"/>
      <c r="T35" s="131"/>
      <c r="U35" s="131"/>
      <c r="V35" s="131"/>
      <c r="W35" s="131"/>
      <c r="X35" s="226"/>
      <c r="Z35" s="227"/>
      <c r="AA35" s="131"/>
      <c r="AB35" s="131"/>
      <c r="AC35" s="131"/>
      <c r="AD35" s="131"/>
      <c r="AE35" s="131"/>
      <c r="AF35" s="131"/>
      <c r="AG35" s="131"/>
      <c r="AH35" s="131"/>
      <c r="AI35" s="131"/>
      <c r="AJ35" s="131"/>
      <c r="AK35" s="131"/>
      <c r="AL35" s="131"/>
      <c r="AM35" s="226"/>
      <c r="AO35" s="227"/>
      <c r="AP35" s="131"/>
      <c r="AQ35" s="131"/>
      <c r="AR35" s="131"/>
      <c r="AS35" s="131"/>
      <c r="AT35" s="131"/>
      <c r="AU35" s="131"/>
      <c r="AV35" s="131"/>
      <c r="AW35" s="131"/>
      <c r="AX35" s="131"/>
      <c r="AY35" s="131"/>
      <c r="AZ35" s="131"/>
      <c r="BA35" s="131"/>
      <c r="BB35" s="226"/>
    </row>
    <row r="36" spans="1:54" ht="39" hidden="1" customHeight="1" thickBot="1" x14ac:dyDescent="0.2">
      <c r="A36" s="543" t="s">
        <v>99</v>
      </c>
      <c r="B36" s="544"/>
      <c r="C36" s="149">
        <f>IF('INGRESO DE DATOS'!$P$3,C35*-15%,0)</f>
        <v>0</v>
      </c>
      <c r="D36" s="149">
        <f>IF('INGRESO DE DATOS'!$P$3,D35*-15%,0)</f>
        <v>0</v>
      </c>
      <c r="E36" s="149">
        <f>IF('INGRESO DE DATOS'!$P$3,E35*-15%,0)</f>
        <v>0</v>
      </c>
      <c r="F36" s="149">
        <f>IF('INGRESO DE DATOS'!$P$3,F35*-15%,0)</f>
        <v>0</v>
      </c>
      <c r="G36" s="326">
        <f>IF('INGRESO DE DATOS'!$P$3,G35*-15%,0)</f>
        <v>0</v>
      </c>
      <c r="H36" s="169"/>
      <c r="I36" s="99"/>
      <c r="J36" s="118"/>
      <c r="K36" s="227"/>
      <c r="L36" s="131"/>
      <c r="M36" s="131"/>
      <c r="N36" s="131"/>
      <c r="O36" s="131"/>
      <c r="P36" s="131"/>
      <c r="Q36" s="131"/>
      <c r="R36" s="131"/>
      <c r="S36" s="131"/>
      <c r="T36" s="131"/>
      <c r="U36" s="131"/>
      <c r="V36" s="131"/>
      <c r="W36" s="131"/>
      <c r="X36" s="226"/>
      <c r="Z36" s="227"/>
      <c r="AA36" s="131"/>
      <c r="AB36" s="131"/>
      <c r="AC36" s="131"/>
      <c r="AD36" s="131"/>
      <c r="AE36" s="131"/>
      <c r="AF36" s="131"/>
      <c r="AG36" s="131"/>
      <c r="AH36" s="131"/>
      <c r="AI36" s="131"/>
      <c r="AJ36" s="131"/>
      <c r="AK36" s="131"/>
      <c r="AL36" s="131"/>
      <c r="AM36" s="226"/>
      <c r="AO36" s="227"/>
      <c r="AP36" s="131"/>
      <c r="AQ36" s="131"/>
      <c r="AR36" s="131"/>
      <c r="AS36" s="131"/>
      <c r="AT36" s="131"/>
      <c r="AU36" s="131"/>
      <c r="AV36" s="131"/>
      <c r="AW36" s="131"/>
      <c r="AX36" s="131"/>
      <c r="AY36" s="131"/>
      <c r="AZ36" s="131"/>
      <c r="BA36" s="131"/>
      <c r="BB36" s="226"/>
    </row>
    <row r="37" spans="1:54" ht="37.5" customHeight="1" thickBot="1" x14ac:dyDescent="0.2">
      <c r="A37" s="482" t="s">
        <v>81</v>
      </c>
      <c r="B37" s="485"/>
      <c r="C37" s="208">
        <f>C35*Tablas!$X$3</f>
        <v>1915.28</v>
      </c>
      <c r="D37" s="208">
        <f>D35*Tablas!$X$3</f>
        <v>1444.88</v>
      </c>
      <c r="E37" s="208">
        <f>E35*Tablas!$X$3</f>
        <v>1243.92</v>
      </c>
      <c r="F37" s="208">
        <f>F35*Tablas!$X$3</f>
        <v>1090.56</v>
      </c>
      <c r="G37" s="327">
        <f>G35*Tablas!$X$3</f>
        <v>906.72</v>
      </c>
      <c r="H37" s="169"/>
      <c r="I37" s="118"/>
      <c r="J37" s="118"/>
      <c r="K37" s="227"/>
      <c r="L37" s="131"/>
      <c r="M37" s="131"/>
      <c r="N37" s="131"/>
      <c r="O37" s="131"/>
      <c r="P37" s="131"/>
      <c r="Q37" s="131"/>
      <c r="R37" s="242"/>
      <c r="S37" s="131"/>
      <c r="T37" s="131"/>
      <c r="U37" s="131"/>
      <c r="V37" s="131"/>
      <c r="W37" s="131"/>
      <c r="X37" s="226"/>
      <c r="Z37" s="227"/>
      <c r="AA37" s="131"/>
      <c r="AB37" s="131"/>
      <c r="AC37" s="131"/>
      <c r="AD37" s="131"/>
      <c r="AE37" s="131"/>
      <c r="AF37" s="131"/>
      <c r="AG37" s="242"/>
      <c r="AH37" s="131"/>
      <c r="AI37" s="131"/>
      <c r="AJ37" s="131"/>
      <c r="AK37" s="131"/>
      <c r="AL37" s="131"/>
      <c r="AM37" s="226"/>
      <c r="AO37" s="227"/>
      <c r="AP37" s="131"/>
      <c r="AQ37" s="131"/>
      <c r="AR37" s="131"/>
      <c r="AS37" s="131"/>
      <c r="AT37" s="131"/>
      <c r="AU37" s="131"/>
      <c r="AV37" s="242"/>
      <c r="AW37" s="131"/>
      <c r="AX37" s="131"/>
      <c r="AY37" s="131"/>
      <c r="AZ37" s="131"/>
      <c r="BA37" s="131"/>
      <c r="BB37" s="226"/>
    </row>
    <row r="38" spans="1:54" ht="19" hidden="1" thickBot="1" x14ac:dyDescent="0.2">
      <c r="A38" s="541" t="s">
        <v>100</v>
      </c>
      <c r="B38" s="542"/>
      <c r="C38" s="104"/>
      <c r="D38" s="104"/>
      <c r="E38" s="104"/>
      <c r="F38" s="104"/>
      <c r="G38" s="265"/>
      <c r="H38" s="169"/>
      <c r="I38" s="118"/>
      <c r="J38" s="118"/>
      <c r="K38" s="227"/>
      <c r="L38" s="131"/>
      <c r="M38" s="131"/>
      <c r="N38" s="131"/>
      <c r="O38" s="131"/>
      <c r="P38" s="131"/>
      <c r="Q38" s="131"/>
      <c r="R38" s="242"/>
      <c r="S38" s="131"/>
      <c r="T38" s="131"/>
      <c r="U38" s="131"/>
      <c r="V38" s="131"/>
      <c r="W38" s="131"/>
      <c r="X38" s="226"/>
      <c r="Z38" s="227"/>
      <c r="AA38" s="131"/>
      <c r="AB38" s="131"/>
      <c r="AC38" s="131"/>
      <c r="AD38" s="131"/>
      <c r="AE38" s="131"/>
      <c r="AF38" s="131"/>
      <c r="AG38" s="242"/>
      <c r="AH38" s="131"/>
      <c r="AI38" s="131"/>
      <c r="AJ38" s="131"/>
      <c r="AK38" s="131"/>
      <c r="AL38" s="131"/>
      <c r="AM38" s="226"/>
      <c r="AO38" s="227"/>
      <c r="AP38" s="131"/>
      <c r="AQ38" s="131"/>
      <c r="AR38" s="131"/>
      <c r="AS38" s="131"/>
      <c r="AT38" s="131"/>
      <c r="AU38" s="131"/>
      <c r="AV38" s="242"/>
      <c r="AW38" s="131"/>
      <c r="AX38" s="131"/>
      <c r="AY38" s="131"/>
      <c r="AZ38" s="131"/>
      <c r="BA38" s="131"/>
      <c r="BB38" s="226"/>
    </row>
    <row r="39" spans="1:54" ht="19" hidden="1" thickBot="1" x14ac:dyDescent="0.2">
      <c r="A39" s="545" t="s">
        <v>83</v>
      </c>
      <c r="B39" s="546"/>
      <c r="C39" s="106"/>
      <c r="D39" s="106"/>
      <c r="E39" s="106"/>
      <c r="F39" s="106"/>
      <c r="G39" s="267"/>
      <c r="H39" s="170"/>
      <c r="I39" s="118"/>
      <c r="J39" s="99"/>
      <c r="K39" s="227"/>
      <c r="L39" s="131"/>
      <c r="M39" s="131"/>
      <c r="N39" s="131"/>
      <c r="O39" s="131"/>
      <c r="P39" s="131"/>
      <c r="Q39" s="131"/>
      <c r="R39" s="131"/>
      <c r="S39" s="131"/>
      <c r="T39" s="131"/>
      <c r="U39" s="131"/>
      <c r="V39" s="131"/>
      <c r="W39" s="131"/>
      <c r="X39" s="226"/>
      <c r="Z39" s="227"/>
      <c r="AA39" s="131"/>
      <c r="AB39" s="131"/>
      <c r="AC39" s="131"/>
      <c r="AD39" s="131"/>
      <c r="AE39" s="131"/>
      <c r="AF39" s="131"/>
      <c r="AG39" s="131"/>
      <c r="AH39" s="131"/>
      <c r="AI39" s="131"/>
      <c r="AJ39" s="131"/>
      <c r="AK39" s="131"/>
      <c r="AL39" s="131"/>
      <c r="AM39" s="226"/>
      <c r="AO39" s="227"/>
      <c r="AP39" s="131"/>
      <c r="AQ39" s="131"/>
      <c r="AR39" s="131"/>
      <c r="AS39" s="131"/>
      <c r="AT39" s="131"/>
      <c r="AU39" s="131"/>
      <c r="AV39" s="131"/>
      <c r="AW39" s="131"/>
      <c r="AX39" s="131"/>
      <c r="AY39" s="131"/>
      <c r="AZ39" s="131"/>
      <c r="BA39" s="131"/>
      <c r="BB39" s="226"/>
    </row>
    <row r="40" spans="1:54" s="119" customFormat="1" ht="19" thickBot="1" x14ac:dyDescent="0.2">
      <c r="A40" s="539" t="s">
        <v>84</v>
      </c>
      <c r="B40" s="540"/>
      <c r="C40" s="109">
        <f>SUM(C35:C39)</f>
        <v>49797.279999999999</v>
      </c>
      <c r="D40" s="109">
        <f>SUM(D35:D39)</f>
        <v>37566.879999999997</v>
      </c>
      <c r="E40" s="109">
        <f>SUM(E35:E39)</f>
        <v>32341.919999999998</v>
      </c>
      <c r="F40" s="109">
        <f>SUM(F35:F39)</f>
        <v>28354.560000000001</v>
      </c>
      <c r="G40" s="268">
        <f>SUM(G35:G39)</f>
        <v>23574.720000000001</v>
      </c>
      <c r="H40" s="168"/>
      <c r="I40" s="99"/>
      <c r="J40" s="118"/>
      <c r="K40" s="243"/>
      <c r="L40" s="242"/>
      <c r="M40" s="242"/>
      <c r="N40" s="242"/>
      <c r="O40" s="242"/>
      <c r="P40" s="242"/>
      <c r="Q40" s="242"/>
      <c r="R40" s="131"/>
      <c r="S40" s="242"/>
      <c r="T40" s="242"/>
      <c r="U40" s="242"/>
      <c r="V40" s="242"/>
      <c r="W40" s="242"/>
      <c r="X40" s="244"/>
      <c r="Z40" s="243"/>
      <c r="AA40" s="242"/>
      <c r="AB40" s="242"/>
      <c r="AC40" s="242"/>
      <c r="AD40" s="242"/>
      <c r="AE40" s="242"/>
      <c r="AF40" s="242"/>
      <c r="AG40" s="131"/>
      <c r="AH40" s="242"/>
      <c r="AI40" s="242"/>
      <c r="AJ40" s="242"/>
      <c r="AK40" s="242"/>
      <c r="AL40" s="242"/>
      <c r="AM40" s="244"/>
      <c r="AO40" s="243"/>
      <c r="AP40" s="242"/>
      <c r="AQ40" s="242"/>
      <c r="AR40" s="242"/>
      <c r="AS40" s="242"/>
      <c r="AT40" s="242"/>
      <c r="AU40" s="242"/>
      <c r="AV40" s="131"/>
      <c r="AW40" s="242"/>
      <c r="AX40" s="242"/>
      <c r="AY40" s="242"/>
      <c r="AZ40" s="242"/>
      <c r="BA40" s="242"/>
      <c r="BB40" s="244"/>
    </row>
    <row r="41" spans="1:54" ht="18" x14ac:dyDescent="0.15">
      <c r="A41" s="480" t="s">
        <v>85</v>
      </c>
      <c r="B41" s="481"/>
      <c r="C41" s="269">
        <f>IF($B$15=1,IF($B$17=0,0,IF($B$19=0,0,IF($B$19=1,(VLOOKUP(1,Tablas!$A$73:$G$75,3,TRUE)),(VLOOKUP(2,Tablas!$A$73:$G$75,3,TRUE))))),
IF($B$17=0,0,IF($B$19=0,0,IF($B$19=1,(VLOOKUP(1,Tablas!$A$73:$G$75,3,TRUE)),IF($B$19=2,(VLOOKUP(2,Tablas!$A$73:$G$75,3,TRUE)), (VLOOKUP(3,Tablas!$A$73:$G$75,3,TRUE)))))))</f>
        <v>3302</v>
      </c>
      <c r="D41" s="269">
        <f>IF($B$15=1,IF($B$17=0,0,IF($B$19=0,0,IF($B$19=1,(VLOOKUP(1,Tablas!$A$73:$G$75,4,TRUE)),(VLOOKUP(2,Tablas!$A$73:$G$75,4,TRUE))))),
IF($B$17=0,0,IF($B$19=0,0,IF($B$19=1,(VLOOKUP(1,Tablas!$A$73:$G$75,4,TRUE)),IF($B$19=2,(VLOOKUP(2,Tablas!$A$73:$G$75,4,TRUE)), (VLOOKUP(3,Tablas!$A$73:$G$75,4,TRUE)))))))</f>
        <v>2199</v>
      </c>
      <c r="E41" s="269">
        <f>IF($B$15=1,IF($B$17=0,0,IF($B$19=0,0,IF($B$19=1,(VLOOKUP(1,Tablas!$A$73:$G$75,5,TRUE)),(VLOOKUP(2,Tablas!$A$73:$G$75,5,TRUE))))),
IF($B$17=0,0,IF($B$19=0,0,IF($B$19=1,(VLOOKUP(1,Tablas!$A$73:$G$75,5,TRUE)),IF($B$19=2,(VLOOKUP(2,Tablas!$A$73:$G$75,5,TRUE)), (VLOOKUP(3,Tablas!$A$73:$G$75,5,TRUE)))))))</f>
        <v>1595</v>
      </c>
      <c r="F41" s="269">
        <f>IF($B$15=1,IF($B$17=0,0,IF($B$19=0,0,IF($B$19=1,(VLOOKUP(1,Tablas!$A$73:$G$75,6,TRUE)),(VLOOKUP(2,Tablas!$A$73:$G$75,6,TRUE))))),
IF($B$17=0,0,IF($B$19=0,0,IF($B$19=1,(VLOOKUP(1,Tablas!$A$73:$G$75,6,TRUE)),IF($B$19=2,(VLOOKUP(2,Tablas!$A$73:$G$75,6,TRUE)), (VLOOKUP(3,Tablas!$A$73:$G$75,6,TRUE)))))))</f>
        <v>1560</v>
      </c>
      <c r="G41" s="270">
        <f>IF($B$15=1,IF($B$17=0,0,IF($B$19=0,0,IF($B$19=1,(VLOOKUP(1,Tablas!$A$73:$G$75,7,TRUE)),(VLOOKUP(2,Tablas!$A$73:$G$75,7,TRUE))))),
IF($B$17=0,0,IF($B$19=0,0,IF($B$19=1,(VLOOKUP(1,Tablas!$A$73:$G$75,7,TRUE)),IF($B$19=2,(VLOOKUP(2,Tablas!$A$73:$G$75,7,TRUE)), (VLOOKUP(3,Tablas!$A$73:$G$75,7,TRUE)))))))</f>
        <v>1777</v>
      </c>
      <c r="H41" s="169"/>
      <c r="I41" s="118"/>
      <c r="J41" s="120"/>
      <c r="K41" s="227"/>
      <c r="L41" s="131"/>
      <c r="M41" s="131"/>
      <c r="N41" s="131"/>
      <c r="O41" s="131"/>
      <c r="P41" s="131"/>
      <c r="Q41" s="131"/>
      <c r="R41" s="131"/>
      <c r="S41" s="131"/>
      <c r="T41" s="131"/>
      <c r="U41" s="131"/>
      <c r="V41" s="131"/>
      <c r="W41" s="131"/>
      <c r="X41" s="226"/>
      <c r="Z41" s="227"/>
      <c r="AA41" s="131"/>
      <c r="AB41" s="131"/>
      <c r="AC41" s="131"/>
      <c r="AD41" s="131"/>
      <c r="AE41" s="131"/>
      <c r="AF41" s="131"/>
      <c r="AG41" s="131"/>
      <c r="AH41" s="131"/>
      <c r="AI41" s="131"/>
      <c r="AJ41" s="131"/>
      <c r="AK41" s="131"/>
      <c r="AL41" s="131"/>
      <c r="AM41" s="226"/>
      <c r="AO41" s="227"/>
      <c r="AP41" s="131"/>
      <c r="AQ41" s="131"/>
      <c r="AR41" s="131"/>
      <c r="AS41" s="131"/>
      <c r="AT41" s="131"/>
      <c r="AU41" s="131"/>
      <c r="AV41" s="131"/>
      <c r="AW41" s="131"/>
      <c r="AX41" s="131"/>
      <c r="AY41" s="131"/>
      <c r="AZ41" s="131"/>
      <c r="BA41" s="131"/>
      <c r="BB41" s="226"/>
    </row>
    <row r="42" spans="1:54" ht="18" x14ac:dyDescent="0.15">
      <c r="A42" s="18"/>
      <c r="B42" s="18"/>
      <c r="C42" s="138"/>
      <c r="D42" s="138"/>
      <c r="E42" s="138"/>
      <c r="F42" s="138"/>
      <c r="G42" s="138"/>
      <c r="H42" s="170"/>
      <c r="I42" s="120"/>
      <c r="J42" s="120"/>
      <c r="K42" s="227"/>
      <c r="L42" s="131"/>
      <c r="M42" s="131"/>
      <c r="N42" s="131"/>
      <c r="O42" s="131"/>
      <c r="P42" s="131"/>
      <c r="Q42" s="131"/>
      <c r="R42" s="131"/>
      <c r="S42" s="131"/>
      <c r="T42" s="131"/>
      <c r="U42" s="131"/>
      <c r="V42" s="131"/>
      <c r="W42" s="131"/>
      <c r="X42" s="226"/>
      <c r="Z42" s="227"/>
      <c r="AA42" s="131"/>
      <c r="AB42" s="131"/>
      <c r="AC42" s="131"/>
      <c r="AD42" s="131"/>
      <c r="AE42" s="131"/>
      <c r="AF42" s="131"/>
      <c r="AG42" s="131"/>
      <c r="AH42" s="131"/>
      <c r="AI42" s="131"/>
      <c r="AJ42" s="131"/>
      <c r="AK42" s="131"/>
      <c r="AL42" s="131"/>
      <c r="AM42" s="226"/>
      <c r="AO42" s="227"/>
      <c r="AP42" s="131"/>
      <c r="AQ42" s="131"/>
      <c r="AR42" s="131"/>
      <c r="AS42" s="131"/>
      <c r="AT42" s="131"/>
      <c r="AU42" s="131"/>
      <c r="AV42" s="131"/>
      <c r="AW42" s="131"/>
      <c r="AX42" s="131"/>
      <c r="AY42" s="131"/>
      <c r="AZ42" s="131"/>
      <c r="BA42" s="131"/>
      <c r="BB42" s="226"/>
    </row>
    <row r="43" spans="1:54" ht="18" x14ac:dyDescent="0.15">
      <c r="A43" s="534" t="s">
        <v>86</v>
      </c>
      <c r="B43" s="535"/>
      <c r="C43" s="535"/>
      <c r="D43" s="535"/>
      <c r="E43" s="535"/>
      <c r="F43" s="535"/>
      <c r="G43" s="536"/>
      <c r="H43" s="170"/>
      <c r="I43" s="120"/>
      <c r="J43" s="120"/>
      <c r="K43" s="227"/>
      <c r="L43" s="131"/>
      <c r="M43" s="131"/>
      <c r="N43" s="131"/>
      <c r="O43" s="131"/>
      <c r="P43" s="131"/>
      <c r="Q43" s="131"/>
      <c r="R43" s="242"/>
      <c r="S43" s="131"/>
      <c r="T43" s="131"/>
      <c r="U43" s="131"/>
      <c r="V43" s="131"/>
      <c r="W43" s="131"/>
      <c r="X43" s="226"/>
      <c r="Z43" s="227"/>
      <c r="AA43" s="131"/>
      <c r="AB43" s="131"/>
      <c r="AC43" s="131"/>
      <c r="AD43" s="131"/>
      <c r="AE43" s="131"/>
      <c r="AF43" s="131"/>
      <c r="AG43" s="242"/>
      <c r="AH43" s="131"/>
      <c r="AI43" s="131"/>
      <c r="AJ43" s="131"/>
      <c r="AK43" s="131"/>
      <c r="AL43" s="131"/>
      <c r="AM43" s="226"/>
      <c r="AO43" s="227"/>
      <c r="AP43" s="131"/>
      <c r="AQ43" s="131"/>
      <c r="AR43" s="131"/>
      <c r="AS43" s="131"/>
      <c r="AT43" s="131"/>
      <c r="AU43" s="131"/>
      <c r="AV43" s="242"/>
      <c r="AW43" s="131"/>
      <c r="AX43" s="131"/>
      <c r="AY43" s="131"/>
      <c r="AZ43" s="131"/>
      <c r="BA43" s="131"/>
      <c r="BB43" s="226"/>
    </row>
    <row r="44" spans="1:54" ht="18" x14ac:dyDescent="0.15">
      <c r="A44" s="541" t="s">
        <v>77</v>
      </c>
      <c r="B44" s="542"/>
      <c r="C44" s="104">
        <f>(C32-75)*Tablas!$K$4+75</f>
        <v>10441.800000000001</v>
      </c>
      <c r="D44" s="104">
        <f>(D32-75)*Tablas!$K$4+75</f>
        <v>8178.17</v>
      </c>
      <c r="E44" s="104">
        <f>(E32-75)*Tablas!$K$4+75</f>
        <v>7133.01</v>
      </c>
      <c r="F44" s="104">
        <f>(F32-75)*Tablas!$K$4+75</f>
        <v>6200.7400000000007</v>
      </c>
      <c r="G44" s="265">
        <f>(G32-75)*Tablas!$K$4+75</f>
        <v>4891.1100000000006</v>
      </c>
      <c r="H44" s="168"/>
      <c r="I44" s="120"/>
      <c r="J44" s="120"/>
      <c r="K44" s="227"/>
      <c r="L44" s="131"/>
      <c r="M44" s="131"/>
      <c r="N44" s="131"/>
      <c r="O44" s="131"/>
      <c r="P44" s="131"/>
      <c r="Q44" s="131"/>
      <c r="R44" s="131"/>
      <c r="S44" s="131"/>
      <c r="T44" s="131"/>
      <c r="U44" s="131"/>
      <c r="V44" s="131"/>
      <c r="W44" s="131"/>
      <c r="X44" s="226"/>
      <c r="Z44" s="227"/>
      <c r="AA44" s="131"/>
      <c r="AB44" s="131"/>
      <c r="AC44" s="131"/>
      <c r="AD44" s="131"/>
      <c r="AE44" s="131"/>
      <c r="AF44" s="131"/>
      <c r="AG44" s="131"/>
      <c r="AH44" s="131"/>
      <c r="AI44" s="131"/>
      <c r="AJ44" s="131"/>
      <c r="AK44" s="131"/>
      <c r="AL44" s="131"/>
      <c r="AM44" s="226"/>
      <c r="AO44" s="227"/>
      <c r="AP44" s="131"/>
      <c r="AQ44" s="131"/>
      <c r="AR44" s="131"/>
      <c r="AS44" s="131"/>
      <c r="AT44" s="131"/>
      <c r="AU44" s="131"/>
      <c r="AV44" s="131"/>
      <c r="AW44" s="131"/>
      <c r="AX44" s="131"/>
      <c r="AY44" s="131"/>
      <c r="AZ44" s="131"/>
      <c r="BA44" s="131"/>
      <c r="BB44" s="226"/>
    </row>
    <row r="45" spans="1:54" s="119" customFormat="1" ht="18" x14ac:dyDescent="0.15">
      <c r="A45" s="541" t="s">
        <v>78</v>
      </c>
      <c r="B45" s="542"/>
      <c r="C45" s="104">
        <f>C33*Tablas!$K$4</f>
        <v>10366.800000000001</v>
      </c>
      <c r="D45" s="104">
        <f>D33*Tablas!$K$4</f>
        <v>8103.17</v>
      </c>
      <c r="E45" s="104">
        <f>E33*Tablas!$K$4</f>
        <v>7058.01</v>
      </c>
      <c r="F45" s="104">
        <f>F33*Tablas!$K$4</f>
        <v>6125.7400000000007</v>
      </c>
      <c r="G45" s="265">
        <f>G33*Tablas!$K$4</f>
        <v>4816.1100000000006</v>
      </c>
      <c r="H45" s="169"/>
      <c r="I45" s="120"/>
      <c r="J45" s="116"/>
      <c r="K45" s="243"/>
      <c r="L45" s="242"/>
      <c r="M45" s="242"/>
      <c r="N45" s="242"/>
      <c r="O45" s="242"/>
      <c r="P45" s="242"/>
      <c r="Q45" s="242"/>
      <c r="R45" s="131"/>
      <c r="S45" s="242"/>
      <c r="T45" s="242"/>
      <c r="U45" s="242"/>
      <c r="V45" s="242"/>
      <c r="W45" s="242"/>
      <c r="X45" s="244"/>
      <c r="Z45" s="243"/>
      <c r="AA45" s="242"/>
      <c r="AB45" s="242"/>
      <c r="AC45" s="242"/>
      <c r="AD45" s="242"/>
      <c r="AE45" s="242"/>
      <c r="AF45" s="242"/>
      <c r="AG45" s="131"/>
      <c r="AH45" s="242"/>
      <c r="AI45" s="242"/>
      <c r="AJ45" s="242"/>
      <c r="AK45" s="242"/>
      <c r="AL45" s="242"/>
      <c r="AM45" s="244"/>
      <c r="AO45" s="243"/>
      <c r="AP45" s="242"/>
      <c r="AQ45" s="242"/>
      <c r="AR45" s="242"/>
      <c r="AS45" s="242"/>
      <c r="AT45" s="242"/>
      <c r="AU45" s="242"/>
      <c r="AV45" s="131"/>
      <c r="AW45" s="242"/>
      <c r="AX45" s="242"/>
      <c r="AY45" s="242"/>
      <c r="AZ45" s="242"/>
      <c r="BA45" s="242"/>
      <c r="BB45" s="244"/>
    </row>
    <row r="46" spans="1:54" ht="18" x14ac:dyDescent="0.15">
      <c r="A46" s="541" t="s">
        <v>79</v>
      </c>
      <c r="B46" s="542"/>
      <c r="C46" s="137">
        <f>C34*Tablas!$K$4</f>
        <v>4604.1100000000006</v>
      </c>
      <c r="D46" s="137">
        <f>D34*Tablas!$K$4</f>
        <v>2898.57</v>
      </c>
      <c r="E46" s="137">
        <f>E34*Tablas!$K$4</f>
        <v>2326.17</v>
      </c>
      <c r="F46" s="137">
        <f>F34*Tablas!$K$4</f>
        <v>2158.69</v>
      </c>
      <c r="G46" s="324">
        <f>G34*Tablas!$K$4</f>
        <v>2342.0700000000002</v>
      </c>
      <c r="H46" s="169"/>
      <c r="I46" s="116"/>
      <c r="J46" s="116"/>
      <c r="K46" s="247"/>
      <c r="L46" s="245"/>
      <c r="M46" s="245"/>
      <c r="N46" s="245"/>
      <c r="O46" s="245"/>
      <c r="P46" s="245"/>
      <c r="Q46" s="245"/>
      <c r="R46" s="245"/>
      <c r="S46" s="245"/>
      <c r="T46" s="245"/>
      <c r="U46" s="245"/>
      <c r="V46" s="245"/>
      <c r="W46" s="245"/>
      <c r="X46" s="246"/>
      <c r="Z46" s="247"/>
      <c r="AA46" s="245"/>
      <c r="AB46" s="245"/>
      <c r="AC46" s="245"/>
      <c r="AD46" s="245"/>
      <c r="AE46" s="245"/>
      <c r="AF46" s="245"/>
      <c r="AG46" s="245"/>
      <c r="AH46" s="245"/>
      <c r="AI46" s="245"/>
      <c r="AJ46" s="245"/>
      <c r="AK46" s="245"/>
      <c r="AL46" s="245"/>
      <c r="AM46" s="246"/>
      <c r="AO46" s="247"/>
      <c r="AP46" s="245"/>
      <c r="AQ46" s="245"/>
      <c r="AR46" s="245"/>
      <c r="AS46" s="245"/>
      <c r="AT46" s="245"/>
      <c r="AU46" s="245"/>
      <c r="AV46" s="245"/>
      <c r="AW46" s="245"/>
      <c r="AX46" s="245"/>
      <c r="AY46" s="245"/>
      <c r="AZ46" s="245"/>
      <c r="BA46" s="245"/>
      <c r="BB46" s="246"/>
    </row>
    <row r="47" spans="1:54" ht="18" x14ac:dyDescent="0.15">
      <c r="A47" s="553" t="s">
        <v>80</v>
      </c>
      <c r="B47" s="554"/>
      <c r="C47" s="148">
        <f>SUM(C44:C46)</f>
        <v>25412.710000000003</v>
      </c>
      <c r="D47" s="148">
        <f>SUM(D44:D46)</f>
        <v>19179.91</v>
      </c>
      <c r="E47" s="148">
        <f>SUM(E44:E46)</f>
        <v>16517.190000000002</v>
      </c>
      <c r="F47" s="148">
        <f>SUM(F44:F46)</f>
        <v>14485.170000000002</v>
      </c>
      <c r="G47" s="328">
        <f>SUM(G44:G46)</f>
        <v>12049.29</v>
      </c>
      <c r="H47" s="169"/>
      <c r="I47" s="116"/>
      <c r="J47" s="99"/>
    </row>
    <row r="48" spans="1:54" ht="38" hidden="1" customHeight="1" thickBot="1" x14ac:dyDescent="0.2">
      <c r="A48" s="555" t="s">
        <v>99</v>
      </c>
      <c r="B48" s="556"/>
      <c r="C48" s="149">
        <f>IF('INGRESO DE DATOS'!$P$3,C47*-15%,0)</f>
        <v>0</v>
      </c>
      <c r="D48" s="149">
        <f>IF('INGRESO DE DATOS'!$P$3,D47*-15%,0)</f>
        <v>0</v>
      </c>
      <c r="E48" s="149">
        <f>IF('INGRESO DE DATOS'!$P$3,E47*-15%,0)</f>
        <v>0</v>
      </c>
      <c r="F48" s="149">
        <f>IF('INGRESO DE DATOS'!$P$3,F47*-15%,0)</f>
        <v>0</v>
      </c>
      <c r="G48" s="326">
        <f>IF('INGRESO DE DATOS'!$P$3,G47*-15%,0)</f>
        <v>0</v>
      </c>
      <c r="H48" s="169"/>
      <c r="I48" s="99"/>
      <c r="J48" s="99"/>
      <c r="R48" s="119"/>
    </row>
    <row r="49" spans="1:60" ht="37.5" customHeight="1" thickBot="1" x14ac:dyDescent="0.2">
      <c r="A49" s="557" t="str">
        <f>A37</f>
        <v>Contribución 3.5% Superintendencia de Bancos
 Contribución 0.5% Seguro Social Campesino</v>
      </c>
      <c r="B49" s="558"/>
      <c r="C49" s="208">
        <f>C47*Tablas!$X$3</f>
        <v>1016.5084000000002</v>
      </c>
      <c r="D49" s="208">
        <f>D47*Tablas!$X$3</f>
        <v>767.19640000000004</v>
      </c>
      <c r="E49" s="208">
        <f>E47*Tablas!$X$3</f>
        <v>660.68760000000009</v>
      </c>
      <c r="F49" s="208">
        <f>F47*Tablas!$X$3</f>
        <v>579.40680000000009</v>
      </c>
      <c r="G49" s="327">
        <f>G47*Tablas!$X$3</f>
        <v>481.97160000000002</v>
      </c>
      <c r="H49" s="169"/>
      <c r="I49" s="99"/>
      <c r="J49" s="99"/>
    </row>
    <row r="50" spans="1:60" ht="19" hidden="1" thickBot="1" x14ac:dyDescent="0.2">
      <c r="A50" s="541" t="s">
        <v>100</v>
      </c>
      <c r="B50" s="542"/>
      <c r="C50" s="104"/>
      <c r="D50" s="104"/>
      <c r="E50" s="104"/>
      <c r="F50" s="104"/>
      <c r="G50" s="265"/>
      <c r="H50" s="169"/>
      <c r="I50" s="99"/>
      <c r="J50" s="99"/>
    </row>
    <row r="51" spans="1:60" s="119" customFormat="1" ht="19" hidden="1" thickBot="1" x14ac:dyDescent="0.2">
      <c r="A51" s="545" t="s">
        <v>83</v>
      </c>
      <c r="B51" s="546"/>
      <c r="C51" s="106"/>
      <c r="D51" s="106"/>
      <c r="E51" s="106"/>
      <c r="F51" s="106"/>
      <c r="G51" s="267"/>
      <c r="H51" s="169"/>
      <c r="I51" s="99"/>
      <c r="J51" s="99"/>
      <c r="AN51" s="117"/>
      <c r="AO51" s="117"/>
      <c r="AP51" s="117"/>
      <c r="AQ51" s="117"/>
      <c r="AR51" s="117"/>
      <c r="AS51" s="117"/>
      <c r="AT51" s="117"/>
      <c r="AU51" s="117"/>
      <c r="AV51" s="117"/>
      <c r="AW51" s="117"/>
      <c r="AX51" s="117"/>
      <c r="AY51" s="117"/>
      <c r="AZ51" s="117"/>
      <c r="BA51" s="117"/>
      <c r="BB51" s="117"/>
      <c r="BC51" s="117"/>
      <c r="BD51" s="117"/>
      <c r="BE51" s="117"/>
      <c r="BF51" s="117"/>
      <c r="BG51" s="117"/>
      <c r="BH51" s="117"/>
    </row>
    <row r="52" spans="1:60" ht="19" thickBot="1" x14ac:dyDescent="0.2">
      <c r="A52" s="551" t="s">
        <v>87</v>
      </c>
      <c r="B52" s="552"/>
      <c r="C52" s="109">
        <f>SUM(C47:C51)</f>
        <v>26429.218400000002</v>
      </c>
      <c r="D52" s="109">
        <f>SUM(D47:D51)</f>
        <v>19947.106400000001</v>
      </c>
      <c r="E52" s="109">
        <f>SUM(E47:E51)</f>
        <v>17177.877600000003</v>
      </c>
      <c r="F52" s="109">
        <f>SUM(F47:F51)</f>
        <v>15064.576800000003</v>
      </c>
      <c r="G52" s="268">
        <f>SUM(G47:G51)</f>
        <v>12531.261600000002</v>
      </c>
      <c r="H52" s="169"/>
      <c r="I52" s="99"/>
      <c r="J52" s="116"/>
    </row>
    <row r="53" spans="1:60" ht="19" thickBot="1" x14ac:dyDescent="0.2">
      <c r="A53" s="549" t="s">
        <v>88</v>
      </c>
      <c r="B53" s="550"/>
      <c r="C53" s="147">
        <f>C47+C49-78</f>
        <v>26351.218400000002</v>
      </c>
      <c r="D53" s="147">
        <f t="shared" ref="D53:G53" si="0">D47+D49-78</f>
        <v>19869.106400000001</v>
      </c>
      <c r="E53" s="147">
        <f t="shared" si="0"/>
        <v>17099.877600000003</v>
      </c>
      <c r="F53" s="147">
        <f t="shared" si="0"/>
        <v>14986.576800000003</v>
      </c>
      <c r="G53" s="329">
        <f t="shared" si="0"/>
        <v>12453.261600000002</v>
      </c>
      <c r="H53" s="169"/>
      <c r="I53" s="116"/>
      <c r="J53" s="116"/>
    </row>
    <row r="54" spans="1:60" ht="19" thickBot="1" x14ac:dyDescent="0.2">
      <c r="A54" s="547" t="s">
        <v>84</v>
      </c>
      <c r="B54" s="548"/>
      <c r="C54" s="146">
        <f>C52+C53</f>
        <v>52780.436800000003</v>
      </c>
      <c r="D54" s="146">
        <f>D52+D53</f>
        <v>39816.212800000001</v>
      </c>
      <c r="E54" s="146">
        <f>E52+E53</f>
        <v>34277.755200000007</v>
      </c>
      <c r="F54" s="146">
        <f>F52+F53</f>
        <v>30051.153600000005</v>
      </c>
      <c r="G54" s="330">
        <f>G52+G53</f>
        <v>24984.523200000003</v>
      </c>
      <c r="H54" s="169"/>
      <c r="I54" s="116"/>
      <c r="J54" s="139"/>
      <c r="R54" s="119"/>
    </row>
    <row r="55" spans="1:60" ht="18" x14ac:dyDescent="0.15">
      <c r="A55" s="480" t="s">
        <v>85</v>
      </c>
      <c r="B55" s="481"/>
      <c r="C55" s="269">
        <f>C41*Tablas!$K$4</f>
        <v>1750.0600000000002</v>
      </c>
      <c r="D55" s="269">
        <f>D41*Tablas!$K$4</f>
        <v>1165.47</v>
      </c>
      <c r="E55" s="269">
        <f>E41*Tablas!$K$4</f>
        <v>845.35</v>
      </c>
      <c r="F55" s="269">
        <f>F41*Tablas!$K$4</f>
        <v>826.80000000000007</v>
      </c>
      <c r="G55" s="270">
        <f>G41*Tablas!$K$4</f>
        <v>941.81000000000006</v>
      </c>
      <c r="H55" s="169"/>
      <c r="I55" s="139"/>
      <c r="J55" s="139"/>
    </row>
    <row r="56" spans="1:60" ht="18" x14ac:dyDescent="0.15">
      <c r="A56" s="18"/>
      <c r="B56" s="18"/>
      <c r="C56" s="138"/>
      <c r="D56" s="138"/>
      <c r="E56" s="138"/>
      <c r="F56" s="140"/>
      <c r="G56" s="140"/>
      <c r="H56" s="169"/>
      <c r="I56" s="139"/>
      <c r="J56" s="139"/>
    </row>
    <row r="57" spans="1:60" ht="18" x14ac:dyDescent="0.15">
      <c r="A57" s="534" t="s">
        <v>89</v>
      </c>
      <c r="B57" s="535"/>
      <c r="C57" s="535"/>
      <c r="D57" s="535"/>
      <c r="E57" s="535"/>
      <c r="F57" s="535"/>
      <c r="G57" s="536"/>
      <c r="H57" s="169"/>
      <c r="I57" s="139"/>
    </row>
    <row r="58" spans="1:60" s="119" customFormat="1" ht="18" x14ac:dyDescent="0.15">
      <c r="A58" s="541" t="s">
        <v>77</v>
      </c>
      <c r="B58" s="542"/>
      <c r="C58" s="104">
        <f>(C32-75)*Tablas!$K$3+75</f>
        <v>5454</v>
      </c>
      <c r="D58" s="104">
        <f>(D32-75)*Tablas!$K$3+75</f>
        <v>4279.4750000000004</v>
      </c>
      <c r="E58" s="104">
        <f>(E32-75)*Tablas!$K$3+75</f>
        <v>3737.1750000000002</v>
      </c>
      <c r="F58" s="104">
        <f>(F32-75)*Tablas!$K$3+75</f>
        <v>3253.4500000000003</v>
      </c>
      <c r="G58" s="265">
        <f>(G32-75)*Tablas!$K$3+75</f>
        <v>2573.9250000000002</v>
      </c>
      <c r="H58" s="169"/>
      <c r="I58" s="117"/>
      <c r="J58" s="117"/>
      <c r="R58" s="117"/>
      <c r="AN58" s="117"/>
      <c r="AO58" s="117"/>
      <c r="AP58" s="117"/>
      <c r="AQ58" s="117"/>
      <c r="AR58" s="117"/>
      <c r="AS58" s="117"/>
      <c r="AT58" s="117"/>
      <c r="AU58" s="117"/>
      <c r="AV58" s="117"/>
      <c r="AW58" s="117"/>
      <c r="AX58" s="117"/>
      <c r="AY58" s="117"/>
      <c r="AZ58" s="117"/>
      <c r="BA58" s="117"/>
      <c r="BB58" s="117"/>
      <c r="BC58" s="117"/>
      <c r="BD58" s="117"/>
      <c r="BE58" s="117"/>
      <c r="BF58" s="117"/>
      <c r="BG58" s="117"/>
      <c r="BH58" s="117"/>
    </row>
    <row r="59" spans="1:60" ht="18" x14ac:dyDescent="0.15">
      <c r="A59" s="541" t="s">
        <v>78</v>
      </c>
      <c r="B59" s="542"/>
      <c r="C59" s="104">
        <f>C33*Tablas!$K$3</f>
        <v>5379</v>
      </c>
      <c r="D59" s="104">
        <f>D33*Tablas!$K$3</f>
        <v>4204.4750000000004</v>
      </c>
      <c r="E59" s="104">
        <f>E33*Tablas!$K$3</f>
        <v>3662.1750000000002</v>
      </c>
      <c r="F59" s="104">
        <f>F33*Tablas!$K$3</f>
        <v>3178.4500000000003</v>
      </c>
      <c r="G59" s="265">
        <f>G33*Tablas!$K$3</f>
        <v>2498.9250000000002</v>
      </c>
      <c r="H59" s="168"/>
      <c r="R59" s="119"/>
      <c r="AG59" s="119"/>
    </row>
    <row r="60" spans="1:60" ht="18" x14ac:dyDescent="0.15">
      <c r="A60" s="541" t="s">
        <v>79</v>
      </c>
      <c r="B60" s="542"/>
      <c r="C60" s="104">
        <f>C34*Tablas!$K$3</f>
        <v>2388.9250000000002</v>
      </c>
      <c r="D60" s="104">
        <f>D34*Tablas!$K$3</f>
        <v>1503.9750000000001</v>
      </c>
      <c r="E60" s="104">
        <f>E34*Tablas!$K$3</f>
        <v>1206.9750000000001</v>
      </c>
      <c r="F60" s="104">
        <f>F34*Tablas!$K$3</f>
        <v>1120.075</v>
      </c>
      <c r="G60" s="265">
        <f>G34*Tablas!$K$3</f>
        <v>1215.2250000000001</v>
      </c>
      <c r="H60" s="170"/>
    </row>
    <row r="61" spans="1:60" ht="18" x14ac:dyDescent="0.15">
      <c r="A61" s="574" t="s">
        <v>80</v>
      </c>
      <c r="B61" s="575"/>
      <c r="C61" s="148">
        <f>SUM(C58:C60)</f>
        <v>13221.924999999999</v>
      </c>
      <c r="D61" s="148">
        <f>SUM(D58:D60)</f>
        <v>9987.9250000000011</v>
      </c>
      <c r="E61" s="148">
        <f>SUM(E58:E60)</f>
        <v>8606.3250000000007</v>
      </c>
      <c r="F61" s="148">
        <f>SUM(F58:F60)</f>
        <v>7551.9750000000004</v>
      </c>
      <c r="G61" s="328">
        <f>SUM(G58:G60)</f>
        <v>6288.0750000000007</v>
      </c>
      <c r="H61" s="169"/>
    </row>
    <row r="62" spans="1:60" ht="38" hidden="1" customHeight="1" thickBot="1" x14ac:dyDescent="0.2">
      <c r="A62" s="555" t="s">
        <v>101</v>
      </c>
      <c r="B62" s="556"/>
      <c r="C62" s="149">
        <f>IF('INGRESO DE DATOS'!$P$3,C61*-15%,0)</f>
        <v>0</v>
      </c>
      <c r="D62" s="149">
        <f>IF('INGRESO DE DATOS'!$P$3,D61*-15%,0)</f>
        <v>0</v>
      </c>
      <c r="E62" s="149">
        <f>IF('INGRESO DE DATOS'!$P$3,E61*-15%,0)</f>
        <v>0</v>
      </c>
      <c r="F62" s="149">
        <f>IF('INGRESO DE DATOS'!$P$3,F61*-15%,0)</f>
        <v>0</v>
      </c>
      <c r="G62" s="326">
        <f>IF('INGRESO DE DATOS'!$P$3,G61*-15%,0)</f>
        <v>0</v>
      </c>
      <c r="H62" s="169"/>
    </row>
    <row r="63" spans="1:60" s="119" customFormat="1" ht="39.75" customHeight="1" thickBot="1" x14ac:dyDescent="0.2">
      <c r="A63" s="561" t="str">
        <f>A37</f>
        <v>Contribución 3.5% Superintendencia de Bancos
 Contribución 0.5% Seguro Social Campesino</v>
      </c>
      <c r="B63" s="562"/>
      <c r="C63" s="208">
        <f>C61*Tablas!$X$3</f>
        <v>528.87699999999995</v>
      </c>
      <c r="D63" s="208">
        <f>D61*Tablas!$X$3</f>
        <v>399.51700000000005</v>
      </c>
      <c r="E63" s="208">
        <f>E61*Tablas!$X$3</f>
        <v>344.25300000000004</v>
      </c>
      <c r="F63" s="208">
        <f>F61*Tablas!$X$3</f>
        <v>302.07900000000001</v>
      </c>
      <c r="G63" s="327">
        <f>G61*Tablas!$X$3</f>
        <v>251.52300000000002</v>
      </c>
      <c r="H63" s="168"/>
      <c r="I63" s="117"/>
      <c r="J63" s="117"/>
      <c r="R63" s="117"/>
      <c r="AG63" s="117"/>
    </row>
    <row r="64" spans="1:60" s="119" customFormat="1" ht="18" hidden="1" x14ac:dyDescent="0.15">
      <c r="A64" s="541" t="s">
        <v>100</v>
      </c>
      <c r="B64" s="542"/>
      <c r="C64" s="104"/>
      <c r="D64" s="104"/>
      <c r="E64" s="104"/>
      <c r="F64" s="104"/>
      <c r="G64" s="265"/>
      <c r="H64" s="168"/>
      <c r="I64" s="117"/>
      <c r="J64" s="117"/>
      <c r="R64" s="117"/>
      <c r="AG64" s="117"/>
    </row>
    <row r="65" spans="1:33" ht="19" hidden="1" thickBot="1" x14ac:dyDescent="0.2">
      <c r="A65" s="545" t="s">
        <v>83</v>
      </c>
      <c r="B65" s="546"/>
      <c r="C65" s="106"/>
      <c r="D65" s="106"/>
      <c r="E65" s="106"/>
      <c r="F65" s="106"/>
      <c r="G65" s="267"/>
      <c r="H65" s="169"/>
    </row>
    <row r="66" spans="1:33" ht="19" thickBot="1" x14ac:dyDescent="0.2">
      <c r="A66" s="559" t="s">
        <v>87</v>
      </c>
      <c r="B66" s="560"/>
      <c r="C66" s="109">
        <f>SUM(C61:C65)</f>
        <v>13750.802</v>
      </c>
      <c r="D66" s="109">
        <f>SUM(D61:D65)</f>
        <v>10387.442000000001</v>
      </c>
      <c r="E66" s="109">
        <f>SUM(E61:E65)</f>
        <v>8950.5780000000013</v>
      </c>
      <c r="F66" s="109">
        <f>SUM(F61:F65)</f>
        <v>7854.0540000000001</v>
      </c>
      <c r="G66" s="268">
        <f>SUM(G61:G65)</f>
        <v>6539.5980000000009</v>
      </c>
      <c r="H66" s="170"/>
      <c r="R66" s="119"/>
      <c r="AG66" s="119"/>
    </row>
    <row r="67" spans="1:33" ht="19" thickBot="1" x14ac:dyDescent="0.2">
      <c r="A67" s="549" t="s">
        <v>90</v>
      </c>
      <c r="B67" s="550"/>
      <c r="C67" s="147">
        <f>C61+C63-78</f>
        <v>13672.802</v>
      </c>
      <c r="D67" s="147">
        <f t="shared" ref="D67:G67" si="1">D61+D63-78</f>
        <v>10309.442000000001</v>
      </c>
      <c r="E67" s="147">
        <f t="shared" si="1"/>
        <v>8872.5780000000013</v>
      </c>
      <c r="F67" s="147">
        <f t="shared" si="1"/>
        <v>7776.0540000000001</v>
      </c>
      <c r="G67" s="329">
        <f t="shared" si="1"/>
        <v>6461.5980000000009</v>
      </c>
      <c r="H67" s="170"/>
    </row>
    <row r="68" spans="1:33" ht="19" thickBot="1" x14ac:dyDescent="0.2">
      <c r="A68" s="549" t="s">
        <v>84</v>
      </c>
      <c r="B68" s="550"/>
      <c r="C68" s="147">
        <f>C66+(C67*3)</f>
        <v>54769.207999999999</v>
      </c>
      <c r="D68" s="147">
        <f>D66+(D67*3)</f>
        <v>41315.768000000004</v>
      </c>
      <c r="E68" s="147">
        <f>E66+(E67*3)</f>
        <v>35568.312000000005</v>
      </c>
      <c r="F68" s="147">
        <f>F66+(F67*3)</f>
        <v>31182.216</v>
      </c>
      <c r="G68" s="329">
        <f>G66+(G67*3)</f>
        <v>25924.392000000003</v>
      </c>
      <c r="H68" s="170"/>
    </row>
    <row r="69" spans="1:33" ht="18" x14ac:dyDescent="0.15">
      <c r="A69" s="480" t="s">
        <v>85</v>
      </c>
      <c r="B69" s="481"/>
      <c r="C69" s="269">
        <f>C41*Tablas!$K$3</f>
        <v>908.05000000000007</v>
      </c>
      <c r="D69" s="269">
        <f>D41*Tablas!$K$3</f>
        <v>604.72500000000002</v>
      </c>
      <c r="E69" s="269">
        <f>E41*Tablas!$K$3</f>
        <v>438.62500000000006</v>
      </c>
      <c r="F69" s="269">
        <f>F41*Tablas!$K$3</f>
        <v>429.00000000000006</v>
      </c>
      <c r="G69" s="270">
        <f>G41*Tablas!$K$3</f>
        <v>488.67500000000001</v>
      </c>
      <c r="H69" s="169"/>
    </row>
    <row r="70" spans="1:33" ht="18" x14ac:dyDescent="0.15">
      <c r="A70" s="18"/>
      <c r="B70" s="18"/>
      <c r="C70" s="138"/>
      <c r="D70" s="138"/>
      <c r="E70" s="138"/>
      <c r="F70" s="140"/>
      <c r="G70" s="140"/>
      <c r="H70" s="166"/>
    </row>
    <row r="71" spans="1:33" ht="18" x14ac:dyDescent="0.15">
      <c r="A71" s="534" t="s">
        <v>91</v>
      </c>
      <c r="B71" s="535"/>
      <c r="C71" s="535"/>
      <c r="D71" s="535"/>
      <c r="E71" s="535"/>
      <c r="F71" s="535"/>
      <c r="G71" s="536"/>
      <c r="H71" s="169"/>
    </row>
    <row r="72" spans="1:33" ht="18" x14ac:dyDescent="0.15">
      <c r="A72" s="541" t="s">
        <v>77</v>
      </c>
      <c r="B72" s="542"/>
      <c r="C72" s="104">
        <f>(C32-75)*Tablas!$K$2+75</f>
        <v>1900.5999999999992</v>
      </c>
      <c r="D72" s="104">
        <f>(D32-75)*Tablas!$K$2+75</f>
        <v>1501.9733333333327</v>
      </c>
      <c r="E72" s="104">
        <f>(E32-75)*Tablas!$K$2+75</f>
        <v>1317.9199999999994</v>
      </c>
      <c r="F72" s="104">
        <f>(F32-75)*Tablas!$K$2+75</f>
        <v>1153.7466666666662</v>
      </c>
      <c r="G72" s="265">
        <f>(G32-75)*Tablas!$K$2+75</f>
        <v>923.11999999999966</v>
      </c>
      <c r="H72" s="166"/>
    </row>
    <row r="73" spans="1:33" ht="18" x14ac:dyDescent="0.15">
      <c r="A73" s="541" t="s">
        <v>78</v>
      </c>
      <c r="B73" s="542"/>
      <c r="C73" s="104">
        <f>C33*Tablas!$K$2</f>
        <v>1825.5999999999992</v>
      </c>
      <c r="D73" s="104">
        <f>D33*Tablas!$K$2</f>
        <v>1426.9733333333327</v>
      </c>
      <c r="E73" s="104">
        <f>E33*Tablas!$K$2</f>
        <v>1242.9199999999994</v>
      </c>
      <c r="F73" s="104">
        <f>F33*Tablas!$K$2</f>
        <v>1078.7466666666662</v>
      </c>
      <c r="G73" s="265">
        <f>G33*Tablas!$K$2</f>
        <v>848.11999999999966</v>
      </c>
      <c r="H73" s="166"/>
      <c r="R73" s="119"/>
      <c r="AG73" s="119"/>
    </row>
    <row r="74" spans="1:33" ht="18" x14ac:dyDescent="0.15">
      <c r="A74" s="541" t="s">
        <v>79</v>
      </c>
      <c r="B74" s="542"/>
      <c r="C74" s="104">
        <f>C34*Tablas!$K$2</f>
        <v>810.78666666666629</v>
      </c>
      <c r="D74" s="104">
        <f>D34*Tablas!$K$2</f>
        <v>510.43999999999977</v>
      </c>
      <c r="E74" s="104">
        <f>E34*Tablas!$K$2</f>
        <v>409.63999999999982</v>
      </c>
      <c r="F74" s="104">
        <f>F34*Tablas!$K$2</f>
        <v>380.14666666666653</v>
      </c>
      <c r="G74" s="265">
        <f>G34*Tablas!$K$2</f>
        <v>412.43999999999983</v>
      </c>
      <c r="H74" s="168"/>
      <c r="R74" s="119"/>
      <c r="AG74" s="119"/>
    </row>
    <row r="75" spans="1:33" ht="18" x14ac:dyDescent="0.15">
      <c r="A75" s="574" t="s">
        <v>80</v>
      </c>
      <c r="B75" s="575"/>
      <c r="C75" s="148">
        <f>SUM(C72:C74)</f>
        <v>4536.9866666666649</v>
      </c>
      <c r="D75" s="148">
        <f>SUM(D72:D74)</f>
        <v>3439.386666666665</v>
      </c>
      <c r="E75" s="148">
        <f>SUM(E72:E74)</f>
        <v>2970.4799999999987</v>
      </c>
      <c r="F75" s="148">
        <f>SUM(F72:F74)</f>
        <v>2612.639999999999</v>
      </c>
      <c r="G75" s="328">
        <f>SUM(G72:G74)</f>
        <v>2183.6799999999994</v>
      </c>
      <c r="H75" s="170"/>
    </row>
    <row r="76" spans="1:33" ht="38" hidden="1" customHeight="1" thickBot="1" x14ac:dyDescent="0.2">
      <c r="A76" s="555" t="s">
        <v>99</v>
      </c>
      <c r="B76" s="556"/>
      <c r="C76" s="149">
        <f>IF('INGRESO DE DATOS'!$P$3,C75*-15%,0)</f>
        <v>0</v>
      </c>
      <c r="D76" s="149">
        <f>IF('INGRESO DE DATOS'!$P$3,D75*-15%,0)</f>
        <v>0</v>
      </c>
      <c r="E76" s="149">
        <f>IF('INGRESO DE DATOS'!$P$3,E75*-15%,0)</f>
        <v>0</v>
      </c>
      <c r="F76" s="149">
        <f>IF('INGRESO DE DATOS'!$P$3,F75*-15%,0)</f>
        <v>0</v>
      </c>
      <c r="G76" s="326">
        <f>IF('INGRESO DE DATOS'!$P$3,G75*-15%,0)</f>
        <v>0</v>
      </c>
      <c r="H76" s="170"/>
    </row>
    <row r="77" spans="1:33" ht="39.75" customHeight="1" thickBot="1" x14ac:dyDescent="0.2">
      <c r="A77" s="561" t="str">
        <f>A63</f>
        <v>Contribución 3.5% Superintendencia de Bancos
 Contribución 0.5% Seguro Social Campesino</v>
      </c>
      <c r="B77" s="562"/>
      <c r="C77" s="208">
        <f>C75*Tablas!$X$3</f>
        <v>181.47946666666661</v>
      </c>
      <c r="D77" s="208">
        <f>D75*Tablas!$X$3</f>
        <v>137.57546666666661</v>
      </c>
      <c r="E77" s="208">
        <f>E75*Tablas!$X$3</f>
        <v>118.81919999999995</v>
      </c>
      <c r="F77" s="208">
        <f>F75*Tablas!$X$3</f>
        <v>104.50559999999996</v>
      </c>
      <c r="G77" s="327">
        <f>G75*Tablas!$X$3</f>
        <v>87.347199999999972</v>
      </c>
      <c r="H77" s="170"/>
    </row>
    <row r="78" spans="1:33" ht="18" hidden="1" x14ac:dyDescent="0.15">
      <c r="A78" s="541" t="s">
        <v>100</v>
      </c>
      <c r="B78" s="542"/>
      <c r="C78" s="104"/>
      <c r="D78" s="104"/>
      <c r="E78" s="104"/>
      <c r="F78" s="104"/>
      <c r="G78" s="265"/>
      <c r="H78" s="170"/>
    </row>
    <row r="79" spans="1:33" ht="19" hidden="1" thickBot="1" x14ac:dyDescent="0.2">
      <c r="A79" s="545" t="s">
        <v>83</v>
      </c>
      <c r="B79" s="546"/>
      <c r="C79" s="106"/>
      <c r="D79" s="106"/>
      <c r="E79" s="106"/>
      <c r="F79" s="106"/>
      <c r="G79" s="267"/>
      <c r="H79" s="168"/>
    </row>
    <row r="80" spans="1:33" ht="19" thickBot="1" x14ac:dyDescent="0.2">
      <c r="A80" s="551" t="s">
        <v>87</v>
      </c>
      <c r="B80" s="552"/>
      <c r="C80" s="109">
        <f>SUM(C75:C79)</f>
        <v>4718.4661333333315</v>
      </c>
      <c r="D80" s="109">
        <f>SUM(D75:D79)</f>
        <v>3576.9621333333316</v>
      </c>
      <c r="E80" s="109">
        <f>SUM(E75:E79)</f>
        <v>3089.2991999999986</v>
      </c>
      <c r="F80" s="109">
        <f>SUM(F75:F79)</f>
        <v>2717.1455999999989</v>
      </c>
      <c r="G80" s="268">
        <f>SUM(G75:G79)</f>
        <v>2271.0271999999995</v>
      </c>
      <c r="H80" s="171"/>
    </row>
    <row r="81" spans="1:32" ht="19" thickBot="1" x14ac:dyDescent="0.2">
      <c r="A81" s="549" t="s">
        <v>92</v>
      </c>
      <c r="B81" s="550"/>
      <c r="C81" s="147">
        <f>C75+C77-78</f>
        <v>4640.4661333333315</v>
      </c>
      <c r="D81" s="147">
        <f t="shared" ref="D81:G81" si="2">D75+D77-78</f>
        <v>3498.9621333333316</v>
      </c>
      <c r="E81" s="147">
        <f t="shared" si="2"/>
        <v>3011.2991999999986</v>
      </c>
      <c r="F81" s="147">
        <f t="shared" si="2"/>
        <v>2639.1455999999989</v>
      </c>
      <c r="G81" s="329">
        <f t="shared" si="2"/>
        <v>2193.0271999999995</v>
      </c>
      <c r="H81" s="169"/>
    </row>
    <row r="82" spans="1:32" ht="19" thickBot="1" x14ac:dyDescent="0.2">
      <c r="A82" s="549" t="s">
        <v>84</v>
      </c>
      <c r="B82" s="550"/>
      <c r="C82" s="147">
        <f>C80+(C81*11)</f>
        <v>55763.593599999978</v>
      </c>
      <c r="D82" s="147">
        <f>D80+(D81*11)</f>
        <v>42065.545599999983</v>
      </c>
      <c r="E82" s="147">
        <f>E80+(E81*11)</f>
        <v>36213.590399999986</v>
      </c>
      <c r="F82" s="147">
        <f>F80+(F81*11)</f>
        <v>31747.747199999987</v>
      </c>
      <c r="G82" s="329">
        <f>G80+(G81*11)</f>
        <v>26394.326399999994</v>
      </c>
      <c r="H82" s="169"/>
    </row>
    <row r="83" spans="1:32" ht="18" x14ac:dyDescent="0.15">
      <c r="A83" s="563" t="s">
        <v>85</v>
      </c>
      <c r="B83" s="564"/>
      <c r="C83" s="269">
        <f>C41*Tablas!$K$2</f>
        <v>308.18666666666655</v>
      </c>
      <c r="D83" s="269">
        <f>D41*Tablas!$K$2</f>
        <v>205.23999999999992</v>
      </c>
      <c r="E83" s="269">
        <f>E41*Tablas!$K$2</f>
        <v>148.86666666666662</v>
      </c>
      <c r="F83" s="269">
        <f>F41*Tablas!$K$2</f>
        <v>145.59999999999994</v>
      </c>
      <c r="G83" s="270">
        <f>G41*Tablas!$K$2</f>
        <v>165.85333333333327</v>
      </c>
      <c r="H83" s="169"/>
    </row>
    <row r="84" spans="1:32" x14ac:dyDescent="0.15">
      <c r="H84" s="169"/>
    </row>
    <row r="85" spans="1:32" x14ac:dyDescent="0.15">
      <c r="A85" s="565" t="s">
        <v>102</v>
      </c>
      <c r="B85" s="566"/>
      <c r="C85" s="566"/>
      <c r="D85" s="566"/>
      <c r="E85" s="566"/>
      <c r="F85" s="566"/>
      <c r="G85" s="567"/>
      <c r="H85" s="169"/>
    </row>
    <row r="86" spans="1:32" x14ac:dyDescent="0.15">
      <c r="A86" s="568"/>
      <c r="B86" s="569"/>
      <c r="C86" s="569"/>
      <c r="D86" s="569"/>
      <c r="E86" s="569"/>
      <c r="F86" s="569"/>
      <c r="G86" s="570"/>
      <c r="H86" s="168"/>
    </row>
    <row r="87" spans="1:32" x14ac:dyDescent="0.15">
      <c r="A87" s="568"/>
      <c r="B87" s="569"/>
      <c r="C87" s="569"/>
      <c r="D87" s="569"/>
      <c r="E87" s="569"/>
      <c r="F87" s="569"/>
      <c r="G87" s="570"/>
      <c r="H87" s="170"/>
      <c r="K87" s="99"/>
      <c r="L87" s="99"/>
      <c r="M87" s="99"/>
      <c r="N87" s="99"/>
      <c r="O87" s="99"/>
      <c r="P87" s="99"/>
      <c r="Q87" s="99"/>
      <c r="Z87" s="99"/>
      <c r="AA87" s="99"/>
      <c r="AB87" s="99"/>
      <c r="AC87" s="99"/>
      <c r="AD87" s="99"/>
      <c r="AE87" s="99"/>
      <c r="AF87" s="99"/>
    </row>
    <row r="88" spans="1:32" x14ac:dyDescent="0.15">
      <c r="A88" s="568"/>
      <c r="B88" s="569"/>
      <c r="C88" s="569"/>
      <c r="D88" s="569"/>
      <c r="E88" s="569"/>
      <c r="F88" s="569"/>
      <c r="G88" s="570"/>
      <c r="H88" s="172"/>
    </row>
    <row r="89" spans="1:32" x14ac:dyDescent="0.15">
      <c r="A89" s="571"/>
      <c r="B89" s="572"/>
      <c r="C89" s="572"/>
      <c r="D89" s="572"/>
      <c r="E89" s="572"/>
      <c r="F89" s="572"/>
      <c r="G89" s="573"/>
      <c r="H89" s="172"/>
    </row>
    <row r="90" spans="1:32" x14ac:dyDescent="0.15">
      <c r="G90" s="121"/>
      <c r="H90" s="169"/>
    </row>
  </sheetData>
  <sheetProtection algorithmName="SHA-512" hashValue="7GMcu8lZhdgIGwZctFE+Hyq+1ND6PaeZgB0vvziJECWOidr1W+zuYJKhbb+KA0wI1p9uHQvgrPRB7LivcgrOTg==" saltValue="RpjNGbNyxN6kPcUPwJ31TQ==" spinCount="100000" sheet="1" objects="1" scenarios="1"/>
  <mergeCells count="64">
    <mergeCell ref="K1:X1"/>
    <mergeCell ref="AO1:BB1"/>
    <mergeCell ref="Z1:AM1"/>
    <mergeCell ref="A79:B79"/>
    <mergeCell ref="A80:B80"/>
    <mergeCell ref="A61:B61"/>
    <mergeCell ref="A25:B25"/>
    <mergeCell ref="A60:B60"/>
    <mergeCell ref="A64:B64"/>
    <mergeCell ref="A65:B65"/>
    <mergeCell ref="A72:B72"/>
    <mergeCell ref="A73:B73"/>
    <mergeCell ref="A74:B74"/>
    <mergeCell ref="A57:G57"/>
    <mergeCell ref="A69:B69"/>
    <mergeCell ref="A68:B68"/>
    <mergeCell ref="A81:B81"/>
    <mergeCell ref="A82:B82"/>
    <mergeCell ref="A83:B83"/>
    <mergeCell ref="A85:G89"/>
    <mergeCell ref="A75:B75"/>
    <mergeCell ref="A76:B76"/>
    <mergeCell ref="A77:B77"/>
    <mergeCell ref="A78:B78"/>
    <mergeCell ref="A67:B67"/>
    <mergeCell ref="A66:B66"/>
    <mergeCell ref="A71:G71"/>
    <mergeCell ref="A63:B63"/>
    <mergeCell ref="A62:B62"/>
    <mergeCell ref="A59:B59"/>
    <mergeCell ref="A51:B51"/>
    <mergeCell ref="A41:B41"/>
    <mergeCell ref="A55:B55"/>
    <mergeCell ref="A54:B54"/>
    <mergeCell ref="A53:B53"/>
    <mergeCell ref="A52:B52"/>
    <mergeCell ref="A47:B47"/>
    <mergeCell ref="A48:B48"/>
    <mergeCell ref="A49:B49"/>
    <mergeCell ref="A50:B50"/>
    <mergeCell ref="A40:B40"/>
    <mergeCell ref="A46:B46"/>
    <mergeCell ref="A58:B58"/>
    <mergeCell ref="A36:B36"/>
    <mergeCell ref="A37:B37"/>
    <mergeCell ref="A43:G43"/>
    <mergeCell ref="A44:B44"/>
    <mergeCell ref="A45:B45"/>
    <mergeCell ref="A38:B38"/>
    <mergeCell ref="A39:B39"/>
    <mergeCell ref="G5:G6"/>
    <mergeCell ref="G7:G11"/>
    <mergeCell ref="A5:F11"/>
    <mergeCell ref="A35:B35"/>
    <mergeCell ref="B13:G13"/>
    <mergeCell ref="E21:F21"/>
    <mergeCell ref="B23:D23"/>
    <mergeCell ref="A28:B28"/>
    <mergeCell ref="A29:B29"/>
    <mergeCell ref="A31:G31"/>
    <mergeCell ref="A32:B32"/>
    <mergeCell ref="A33:B33"/>
    <mergeCell ref="A34:B34"/>
    <mergeCell ref="C17:D17"/>
  </mergeCells>
  <conditionalFormatting sqref="B15">
    <cfRule type="cellIs" dxfId="37" priority="5" stopIfTrue="1" operator="greaterThan">
      <formula>2</formula>
    </cfRule>
    <cfRule type="cellIs" dxfId="36" priority="6" stopIfTrue="1" operator="lessThan">
      <formula>1</formula>
    </cfRule>
  </conditionalFormatting>
  <conditionalFormatting sqref="G21 B21">
    <cfRule type="cellIs" dxfId="35" priority="4" stopIfTrue="1" operator="lessThan">
      <formula>18</formula>
    </cfRule>
  </conditionalFormatting>
  <conditionalFormatting sqref="C17:D17">
    <cfRule type="containsText" dxfId="34" priority="1" operator="containsText" text="Cotización para dependiente de 24 años">
      <formula>NOT(ISERROR(SEARCH("Cotización para dependiente de 24 años",C17)))</formula>
    </cfRule>
  </conditionalFormatting>
  <printOptions horizontalCentered="1" verticalCentered="1"/>
  <pageMargins left="0.25" right="0.25" top="0.75" bottom="0.75" header="0.3" footer="0.3"/>
  <pageSetup paperSize="9" scale="50" orientation="portrait" horizontalDpi="300" verticalDpi="300"/>
  <headerFooter alignWithMargins="0"/>
  <drawing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 codeName="Sheet3">
    <pageSetUpPr fitToPage="1"/>
  </sheetPr>
  <dimension ref="A1:BA86"/>
  <sheetViews>
    <sheetView showGridLines="0" zoomScaleNormal="100" workbookViewId="0">
      <selection activeCell="C31" sqref="C31"/>
    </sheetView>
  </sheetViews>
  <sheetFormatPr baseColWidth="10" defaultColWidth="8.83203125" defaultRowHeight="16" x14ac:dyDescent="0.15"/>
  <cols>
    <col min="1" max="1" width="43.6640625" style="117" bestFit="1" customWidth="1"/>
    <col min="2" max="7" width="20.83203125" style="117" customWidth="1"/>
    <col min="8" max="8" width="2.5" style="160" customWidth="1"/>
    <col min="9" max="14" width="8.83203125" style="117"/>
    <col min="15" max="15" width="8.83203125" style="117" customWidth="1"/>
    <col min="16" max="16" width="8.83203125" style="117"/>
    <col min="17" max="18" width="8.83203125" style="117" customWidth="1"/>
    <col min="19" max="53" width="8.83203125" style="117"/>
    <col min="54" max="54" width="8.83203125" style="117" customWidth="1"/>
    <col min="55" max="16384" width="8.83203125" style="117"/>
  </cols>
  <sheetData>
    <row r="1" spans="1:53" x14ac:dyDescent="0.15">
      <c r="A1" s="610" t="s">
        <v>0</v>
      </c>
      <c r="B1" s="610"/>
      <c r="C1" s="610"/>
      <c r="D1" s="610"/>
      <c r="E1" s="610"/>
      <c r="F1" s="610"/>
      <c r="G1" s="151"/>
      <c r="J1" s="609" t="s">
        <v>59</v>
      </c>
      <c r="K1" s="609"/>
      <c r="L1" s="609"/>
      <c r="M1" s="609"/>
      <c r="N1" s="609"/>
      <c r="O1" s="609"/>
      <c r="P1" s="609"/>
      <c r="Q1" s="609"/>
      <c r="R1" s="609"/>
      <c r="S1" s="609"/>
      <c r="T1" s="609"/>
      <c r="U1" s="609"/>
      <c r="V1" s="609"/>
      <c r="W1" s="609"/>
      <c r="Y1" s="609" t="s">
        <v>59</v>
      </c>
      <c r="Z1" s="609"/>
      <c r="AA1" s="609"/>
      <c r="AB1" s="609"/>
      <c r="AC1" s="609"/>
      <c r="AD1" s="609"/>
      <c r="AE1" s="609"/>
      <c r="AF1" s="609"/>
      <c r="AG1" s="609"/>
      <c r="AH1" s="609"/>
      <c r="AI1" s="609"/>
      <c r="AJ1" s="609"/>
      <c r="AK1" s="609"/>
      <c r="AL1" s="609"/>
      <c r="AN1" s="609" t="s">
        <v>59</v>
      </c>
      <c r="AO1" s="609"/>
      <c r="AP1" s="609"/>
      <c r="AQ1" s="609"/>
      <c r="AR1" s="609"/>
      <c r="AS1" s="609"/>
      <c r="AT1" s="609"/>
      <c r="AU1" s="609"/>
      <c r="AV1" s="609"/>
      <c r="AW1" s="609"/>
      <c r="AX1" s="609"/>
      <c r="AY1" s="609"/>
      <c r="AZ1" s="609"/>
      <c r="BA1" s="609"/>
    </row>
    <row r="2" spans="1:53" x14ac:dyDescent="0.15">
      <c r="A2" s="610"/>
      <c r="B2" s="610"/>
      <c r="C2" s="610"/>
      <c r="D2" s="610"/>
      <c r="E2" s="610"/>
      <c r="F2" s="610"/>
      <c r="G2" s="151"/>
      <c r="J2" s="221"/>
      <c r="K2" s="222"/>
      <c r="L2" s="222"/>
      <c r="M2" s="222"/>
      <c r="N2" s="222"/>
      <c r="O2" s="222"/>
      <c r="P2" s="223"/>
      <c r="Q2" s="223"/>
      <c r="R2" s="223"/>
      <c r="S2" s="223"/>
      <c r="T2" s="223"/>
      <c r="U2" s="223"/>
      <c r="V2" s="223"/>
      <c r="W2" s="224"/>
      <c r="Y2" s="221"/>
      <c r="Z2" s="222"/>
      <c r="AA2" s="222"/>
      <c r="AB2" s="222"/>
      <c r="AC2" s="222"/>
      <c r="AD2" s="222"/>
      <c r="AE2" s="223"/>
      <c r="AF2" s="223"/>
      <c r="AG2" s="223"/>
      <c r="AH2" s="223"/>
      <c r="AI2" s="223"/>
      <c r="AJ2" s="223"/>
      <c r="AK2" s="223"/>
      <c r="AL2" s="224"/>
      <c r="AN2" s="221"/>
      <c r="AO2" s="222"/>
      <c r="AP2" s="222"/>
      <c r="AQ2" s="222"/>
      <c r="AR2" s="222"/>
      <c r="AS2" s="222"/>
      <c r="AT2" s="223"/>
      <c r="AU2" s="223"/>
      <c r="AV2" s="223"/>
      <c r="AW2" s="223"/>
      <c r="AX2" s="223"/>
      <c r="AY2" s="223"/>
      <c r="AZ2" s="223"/>
      <c r="BA2" s="224"/>
    </row>
    <row r="3" spans="1:53" x14ac:dyDescent="0.15">
      <c r="A3" s="610"/>
      <c r="B3" s="610"/>
      <c r="C3" s="610"/>
      <c r="D3" s="610"/>
      <c r="E3" s="610"/>
      <c r="F3" s="610"/>
      <c r="G3" s="151"/>
      <c r="J3" s="225"/>
      <c r="K3" s="151"/>
      <c r="L3" s="151"/>
      <c r="M3" s="151" t="s">
        <v>0</v>
      </c>
      <c r="N3" s="151" t="s">
        <v>0</v>
      </c>
      <c r="O3" s="151" t="s">
        <v>0</v>
      </c>
      <c r="P3" s="131"/>
      <c r="Q3" s="131"/>
      <c r="R3" s="131"/>
      <c r="S3" s="131"/>
      <c r="T3" s="131"/>
      <c r="U3" s="131"/>
      <c r="V3" s="131"/>
      <c r="W3" s="226"/>
      <c r="Y3" s="225"/>
      <c r="Z3" s="151"/>
      <c r="AA3" s="151"/>
      <c r="AB3" s="151" t="s">
        <v>0</v>
      </c>
      <c r="AC3" s="151" t="s">
        <v>0</v>
      </c>
      <c r="AD3" s="151" t="s">
        <v>0</v>
      </c>
      <c r="AE3" s="131"/>
      <c r="AF3" s="131"/>
      <c r="AG3" s="131"/>
      <c r="AH3" s="131"/>
      <c r="AI3" s="131"/>
      <c r="AJ3" s="131"/>
      <c r="AK3" s="131"/>
      <c r="AL3" s="226"/>
      <c r="AN3" s="225"/>
      <c r="AO3" s="151"/>
      <c r="AP3" s="151"/>
      <c r="AQ3" s="151" t="s">
        <v>0</v>
      </c>
      <c r="AR3" s="151" t="s">
        <v>0</v>
      </c>
      <c r="AS3" s="151" t="s">
        <v>0</v>
      </c>
      <c r="AT3" s="131"/>
      <c r="AU3" s="131"/>
      <c r="AV3" s="131"/>
      <c r="AW3" s="131"/>
      <c r="AX3" s="131"/>
      <c r="AY3" s="131"/>
      <c r="AZ3" s="131"/>
      <c r="BA3" s="226"/>
    </row>
    <row r="4" spans="1:53" x14ac:dyDescent="0.15">
      <c r="A4" s="610"/>
      <c r="B4" s="610"/>
      <c r="C4" s="610"/>
      <c r="D4" s="610"/>
      <c r="E4" s="610"/>
      <c r="F4" s="610"/>
      <c r="G4" s="151"/>
      <c r="J4" s="225"/>
      <c r="K4" s="151"/>
      <c r="L4" s="151"/>
      <c r="M4" s="151"/>
      <c r="N4" s="151"/>
      <c r="O4" s="151"/>
      <c r="P4" s="131"/>
      <c r="Q4" s="131"/>
      <c r="R4" s="131"/>
      <c r="S4" s="131"/>
      <c r="T4" s="131"/>
      <c r="U4" s="131"/>
      <c r="V4" s="131"/>
      <c r="W4" s="226"/>
      <c r="Y4" s="225"/>
      <c r="Z4" s="151"/>
      <c r="AA4" s="151"/>
      <c r="AB4" s="151"/>
      <c r="AC4" s="151"/>
      <c r="AD4" s="151"/>
      <c r="AE4" s="131"/>
      <c r="AF4" s="131"/>
      <c r="AG4" s="131"/>
      <c r="AH4" s="131"/>
      <c r="AI4" s="131"/>
      <c r="AJ4" s="131"/>
      <c r="AK4" s="131"/>
      <c r="AL4" s="226"/>
      <c r="AN4" s="225"/>
      <c r="AO4" s="151"/>
      <c r="AP4" s="151"/>
      <c r="AQ4" s="151"/>
      <c r="AR4" s="151"/>
      <c r="AS4" s="151"/>
      <c r="AT4" s="131"/>
      <c r="AU4" s="131"/>
      <c r="AV4" s="131"/>
      <c r="AW4" s="131"/>
      <c r="AX4" s="131"/>
      <c r="AY4" s="131"/>
      <c r="AZ4" s="131"/>
      <c r="BA4" s="226"/>
    </row>
    <row r="5" spans="1:53" x14ac:dyDescent="0.15">
      <c r="A5" s="612" t="s">
        <v>103</v>
      </c>
      <c r="B5" s="613"/>
      <c r="C5" s="613"/>
      <c r="D5" s="613"/>
      <c r="E5" s="613"/>
      <c r="F5" s="613"/>
      <c r="G5" s="611" t="s">
        <v>61</v>
      </c>
      <c r="J5" s="225"/>
      <c r="K5" s="151"/>
      <c r="L5" s="151"/>
      <c r="M5" s="151"/>
      <c r="N5" s="151"/>
      <c r="O5" s="151"/>
      <c r="P5" s="131"/>
      <c r="Q5" s="131"/>
      <c r="R5" s="131"/>
      <c r="S5" s="131"/>
      <c r="T5" s="131"/>
      <c r="U5" s="131"/>
      <c r="V5" s="131"/>
      <c r="W5" s="226"/>
      <c r="Y5" s="225"/>
      <c r="Z5" s="151"/>
      <c r="AA5" s="151"/>
      <c r="AB5" s="151"/>
      <c r="AC5" s="151"/>
      <c r="AD5" s="151"/>
      <c r="AE5" s="131"/>
      <c r="AF5" s="131"/>
      <c r="AG5" s="131"/>
      <c r="AH5" s="131"/>
      <c r="AI5" s="131"/>
      <c r="AJ5" s="131"/>
      <c r="AK5" s="131"/>
      <c r="AL5" s="226"/>
      <c r="AN5" s="225"/>
      <c r="AO5" s="151"/>
      <c r="AP5" s="151"/>
      <c r="AQ5" s="151"/>
      <c r="AR5" s="151"/>
      <c r="AS5" s="151"/>
      <c r="AT5" s="131"/>
      <c r="AU5" s="131"/>
      <c r="AV5" s="131"/>
      <c r="AW5" s="131"/>
      <c r="AX5" s="131"/>
      <c r="AY5" s="131"/>
      <c r="AZ5" s="131"/>
      <c r="BA5" s="226"/>
    </row>
    <row r="6" spans="1:53" x14ac:dyDescent="0.15">
      <c r="A6" s="613"/>
      <c r="B6" s="613"/>
      <c r="C6" s="613"/>
      <c r="D6" s="613"/>
      <c r="E6" s="613"/>
      <c r="F6" s="613"/>
      <c r="G6" s="611"/>
      <c r="J6" s="225"/>
      <c r="K6" s="151"/>
      <c r="L6" s="151"/>
      <c r="M6" s="151"/>
      <c r="N6" s="151"/>
      <c r="O6" s="151"/>
      <c r="P6" s="131"/>
      <c r="Q6" s="131"/>
      <c r="R6" s="131"/>
      <c r="S6" s="131"/>
      <c r="T6" s="131"/>
      <c r="U6" s="131"/>
      <c r="V6" s="131"/>
      <c r="W6" s="226"/>
      <c r="Y6" s="225"/>
      <c r="Z6" s="151"/>
      <c r="AA6" s="151"/>
      <c r="AB6" s="151"/>
      <c r="AC6" s="151"/>
      <c r="AD6" s="151"/>
      <c r="AE6" s="131"/>
      <c r="AF6" s="131"/>
      <c r="AG6" s="131"/>
      <c r="AH6" s="131"/>
      <c r="AI6" s="131"/>
      <c r="AJ6" s="131"/>
      <c r="AK6" s="131"/>
      <c r="AL6" s="226"/>
      <c r="AN6" s="225"/>
      <c r="AO6" s="151"/>
      <c r="AP6" s="151"/>
      <c r="AQ6" s="151"/>
      <c r="AR6" s="151"/>
      <c r="AS6" s="151"/>
      <c r="AT6" s="131"/>
      <c r="AU6" s="131"/>
      <c r="AV6" s="131"/>
      <c r="AW6" s="131"/>
      <c r="AX6" s="131"/>
      <c r="AY6" s="131"/>
      <c r="AZ6" s="131"/>
      <c r="BA6" s="226"/>
    </row>
    <row r="7" spans="1:53" x14ac:dyDescent="0.15">
      <c r="A7" s="613"/>
      <c r="B7" s="613"/>
      <c r="C7" s="613"/>
      <c r="D7" s="613"/>
      <c r="E7" s="613"/>
      <c r="F7" s="613"/>
      <c r="G7" s="614" t="str">
        <f>'INGRESO DE DATOS'!W21</f>
        <v>Guayas/Santa Elena</v>
      </c>
      <c r="J7" s="225"/>
      <c r="K7" s="151"/>
      <c r="L7" s="151"/>
      <c r="M7" s="124" t="s">
        <v>0</v>
      </c>
      <c r="N7" s="124" t="s">
        <v>0</v>
      </c>
      <c r="O7" s="124" t="s">
        <v>0</v>
      </c>
      <c r="P7" s="131"/>
      <c r="Q7" s="131"/>
      <c r="R7" s="131"/>
      <c r="S7" s="131"/>
      <c r="T7" s="131"/>
      <c r="U7" s="131"/>
      <c r="V7" s="131"/>
      <c r="W7" s="226"/>
      <c r="Y7" s="225"/>
      <c r="Z7" s="151"/>
      <c r="AA7" s="151"/>
      <c r="AB7" s="124" t="s">
        <v>0</v>
      </c>
      <c r="AC7" s="124" t="s">
        <v>0</v>
      </c>
      <c r="AD7" s="124" t="s">
        <v>0</v>
      </c>
      <c r="AE7" s="131"/>
      <c r="AF7" s="131"/>
      <c r="AG7" s="131"/>
      <c r="AH7" s="131"/>
      <c r="AI7" s="131"/>
      <c r="AJ7" s="131"/>
      <c r="AK7" s="131"/>
      <c r="AL7" s="226"/>
      <c r="AN7" s="225"/>
      <c r="AO7" s="151"/>
      <c r="AP7" s="151"/>
      <c r="AQ7" s="124" t="s">
        <v>0</v>
      </c>
      <c r="AR7" s="124" t="s">
        <v>0</v>
      </c>
      <c r="AS7" s="124" t="s">
        <v>0</v>
      </c>
      <c r="AT7" s="131"/>
      <c r="AU7" s="131"/>
      <c r="AV7" s="131"/>
      <c r="AW7" s="131"/>
      <c r="AX7" s="131"/>
      <c r="AY7" s="131"/>
      <c r="AZ7" s="131"/>
      <c r="BA7" s="226"/>
    </row>
    <row r="8" spans="1:53" x14ac:dyDescent="0.15">
      <c r="A8" s="613"/>
      <c r="B8" s="613"/>
      <c r="C8" s="613"/>
      <c r="D8" s="613"/>
      <c r="E8" s="613"/>
      <c r="F8" s="613"/>
      <c r="G8" s="614"/>
      <c r="J8" s="225"/>
      <c r="K8" s="151"/>
      <c r="L8" s="151"/>
      <c r="M8" s="151"/>
      <c r="N8" s="151"/>
      <c r="O8" s="151"/>
      <c r="P8" s="131"/>
      <c r="Q8" s="131"/>
      <c r="R8" s="131"/>
      <c r="S8" s="131"/>
      <c r="T8" s="131"/>
      <c r="U8" s="131"/>
      <c r="V8" s="131"/>
      <c r="W8" s="226"/>
      <c r="Y8" s="225"/>
      <c r="Z8" s="151"/>
      <c r="AA8" s="151"/>
      <c r="AB8" s="151"/>
      <c r="AC8" s="151"/>
      <c r="AD8" s="151"/>
      <c r="AE8" s="131"/>
      <c r="AF8" s="131"/>
      <c r="AG8" s="131"/>
      <c r="AH8" s="131"/>
      <c r="AI8" s="131"/>
      <c r="AJ8" s="131"/>
      <c r="AK8" s="131"/>
      <c r="AL8" s="226"/>
      <c r="AN8" s="225"/>
      <c r="AO8" s="151"/>
      <c r="AP8" s="151"/>
      <c r="AQ8" s="151"/>
      <c r="AR8" s="151"/>
      <c r="AS8" s="151"/>
      <c r="AT8" s="131"/>
      <c r="AU8" s="131"/>
      <c r="AV8" s="131"/>
      <c r="AW8" s="131"/>
      <c r="AX8" s="131"/>
      <c r="AY8" s="131"/>
      <c r="AZ8" s="131"/>
      <c r="BA8" s="226"/>
    </row>
    <row r="9" spans="1:53" x14ac:dyDescent="0.15">
      <c r="A9" s="613"/>
      <c r="B9" s="613"/>
      <c r="C9" s="613"/>
      <c r="D9" s="613"/>
      <c r="E9" s="613"/>
      <c r="F9" s="613"/>
      <c r="G9" s="614"/>
      <c r="J9" s="225"/>
      <c r="K9" s="151"/>
      <c r="L9" s="151"/>
      <c r="M9" s="151"/>
      <c r="N9" s="151"/>
      <c r="O9" s="151"/>
      <c r="P9" s="131"/>
      <c r="Q9" s="131"/>
      <c r="R9" s="131"/>
      <c r="S9" s="131"/>
      <c r="T9" s="131"/>
      <c r="U9" s="131"/>
      <c r="V9" s="131"/>
      <c r="W9" s="226"/>
      <c r="Y9" s="225"/>
      <c r="Z9" s="151"/>
      <c r="AA9" s="151"/>
      <c r="AB9" s="151"/>
      <c r="AC9" s="151"/>
      <c r="AD9" s="151"/>
      <c r="AE9" s="131"/>
      <c r="AF9" s="131"/>
      <c r="AG9" s="131"/>
      <c r="AH9" s="131"/>
      <c r="AI9" s="131"/>
      <c r="AJ9" s="131"/>
      <c r="AK9" s="131"/>
      <c r="AL9" s="226"/>
      <c r="AN9" s="225"/>
      <c r="AO9" s="151"/>
      <c r="AP9" s="151"/>
      <c r="AQ9" s="151"/>
      <c r="AR9" s="151"/>
      <c r="AS9" s="151"/>
      <c r="AT9" s="131"/>
      <c r="AU9" s="131"/>
      <c r="AV9" s="131"/>
      <c r="AW9" s="131"/>
      <c r="AX9" s="131"/>
      <c r="AY9" s="131"/>
      <c r="AZ9" s="131"/>
      <c r="BA9" s="226"/>
    </row>
    <row r="10" spans="1:53" x14ac:dyDescent="0.15">
      <c r="A10" s="613"/>
      <c r="B10" s="613"/>
      <c r="C10" s="613"/>
      <c r="D10" s="613"/>
      <c r="E10" s="613"/>
      <c r="F10" s="613"/>
      <c r="G10" s="614"/>
      <c r="J10" s="225"/>
      <c r="K10" s="151"/>
      <c r="L10" s="151"/>
      <c r="M10" s="151"/>
      <c r="N10" s="151"/>
      <c r="O10" s="151"/>
      <c r="P10" s="131"/>
      <c r="Q10" s="131"/>
      <c r="R10" s="131"/>
      <c r="S10" s="131"/>
      <c r="T10" s="131"/>
      <c r="U10" s="131"/>
      <c r="V10" s="131"/>
      <c r="W10" s="226"/>
      <c r="Y10" s="225"/>
      <c r="Z10" s="151"/>
      <c r="AA10" s="151"/>
      <c r="AB10" s="151"/>
      <c r="AC10" s="151"/>
      <c r="AD10" s="151"/>
      <c r="AE10" s="131"/>
      <c r="AF10" s="131"/>
      <c r="AG10" s="131"/>
      <c r="AH10" s="131"/>
      <c r="AI10" s="131"/>
      <c r="AJ10" s="131"/>
      <c r="AK10" s="131"/>
      <c r="AL10" s="226"/>
      <c r="AN10" s="225"/>
      <c r="AO10" s="151"/>
      <c r="AP10" s="151"/>
      <c r="AQ10" s="151"/>
      <c r="AR10" s="151"/>
      <c r="AS10" s="151"/>
      <c r="AT10" s="131"/>
      <c r="AU10" s="131"/>
      <c r="AV10" s="131"/>
      <c r="AW10" s="131"/>
      <c r="AX10" s="131"/>
      <c r="AY10" s="131"/>
      <c r="AZ10" s="131"/>
      <c r="BA10" s="226"/>
    </row>
    <row r="11" spans="1:53" x14ac:dyDescent="0.15">
      <c r="A11" s="613"/>
      <c r="B11" s="613"/>
      <c r="C11" s="613"/>
      <c r="D11" s="613"/>
      <c r="E11" s="613"/>
      <c r="F11" s="613"/>
      <c r="G11" s="614"/>
      <c r="J11" s="227"/>
      <c r="K11" s="131"/>
      <c r="L11" s="131"/>
      <c r="M11" s="131"/>
      <c r="N11" s="131"/>
      <c r="O11" s="131"/>
      <c r="P11" s="131"/>
      <c r="Q11" s="131"/>
      <c r="R11" s="131"/>
      <c r="S11" s="131"/>
      <c r="T11" s="131"/>
      <c r="U11" s="131"/>
      <c r="V11" s="131"/>
      <c r="W11" s="226"/>
      <c r="Y11" s="227"/>
      <c r="Z11" s="131"/>
      <c r="AA11" s="131"/>
      <c r="AB11" s="131"/>
      <c r="AC11" s="131"/>
      <c r="AD11" s="131"/>
      <c r="AE11" s="131"/>
      <c r="AF11" s="131"/>
      <c r="AG11" s="131"/>
      <c r="AH11" s="131"/>
      <c r="AI11" s="131"/>
      <c r="AJ11" s="131"/>
      <c r="AK11" s="131"/>
      <c r="AL11" s="226"/>
      <c r="AN11" s="227"/>
      <c r="AO11" s="131"/>
      <c r="AP11" s="131"/>
      <c r="AQ11" s="131"/>
      <c r="AR11" s="131"/>
      <c r="AS11" s="131"/>
      <c r="AT11" s="131"/>
      <c r="AU11" s="131"/>
      <c r="AV11" s="131"/>
      <c r="AW11" s="131"/>
      <c r="AX11" s="131"/>
      <c r="AY11" s="131"/>
      <c r="AZ11" s="131"/>
      <c r="BA11" s="226"/>
    </row>
    <row r="12" spans="1:53" ht="6" customHeight="1" x14ac:dyDescent="0.15">
      <c r="A12" s="151"/>
      <c r="B12" s="151"/>
      <c r="C12" s="151"/>
      <c r="D12" s="151"/>
      <c r="E12" s="151"/>
      <c r="F12" s="151"/>
      <c r="G12" s="151"/>
      <c r="J12" s="227"/>
      <c r="K12" s="131"/>
      <c r="L12" s="131"/>
      <c r="M12" s="131"/>
      <c r="N12" s="131"/>
      <c r="O12" s="97"/>
      <c r="P12" s="131"/>
      <c r="Q12" s="131"/>
      <c r="R12" s="131"/>
      <c r="S12" s="131"/>
      <c r="T12" s="131"/>
      <c r="U12" s="131"/>
      <c r="V12" s="131"/>
      <c r="W12" s="226"/>
      <c r="Y12" s="227"/>
      <c r="Z12" s="131"/>
      <c r="AA12" s="131"/>
      <c r="AB12" s="131"/>
      <c r="AC12" s="131"/>
      <c r="AD12" s="97"/>
      <c r="AE12" s="131"/>
      <c r="AF12" s="131"/>
      <c r="AG12" s="131"/>
      <c r="AH12" s="131"/>
      <c r="AI12" s="131"/>
      <c r="AJ12" s="131"/>
      <c r="AK12" s="131"/>
      <c r="AL12" s="226"/>
      <c r="AN12" s="227"/>
      <c r="AO12" s="131"/>
      <c r="AP12" s="131"/>
      <c r="AQ12" s="131"/>
      <c r="AR12" s="131"/>
      <c r="AS12" s="97"/>
      <c r="AT12" s="131"/>
      <c r="AU12" s="131"/>
      <c r="AV12" s="131"/>
      <c r="AW12" s="131"/>
      <c r="AX12" s="131"/>
      <c r="AY12" s="131"/>
      <c r="AZ12" s="131"/>
      <c r="BA12" s="226"/>
    </row>
    <row r="13" spans="1:53" x14ac:dyDescent="0.15">
      <c r="A13" s="78" t="s">
        <v>62</v>
      </c>
      <c r="B13" s="595" t="str">
        <f>+'INGRESO DE DATOS'!$C$38</f>
        <v>John Doe</v>
      </c>
      <c r="C13" s="596"/>
      <c r="D13" s="596"/>
      <c r="E13" s="596"/>
      <c r="F13" s="597"/>
      <c r="G13" s="229"/>
      <c r="J13" s="228"/>
      <c r="K13" s="97"/>
      <c r="L13" s="97"/>
      <c r="M13" s="97"/>
      <c r="N13" s="131"/>
      <c r="O13" s="97"/>
      <c r="P13" s="131"/>
      <c r="Q13" s="131"/>
      <c r="R13" s="131"/>
      <c r="S13" s="131"/>
      <c r="T13" s="131"/>
      <c r="U13" s="131"/>
      <c r="V13" s="131"/>
      <c r="W13" s="226"/>
      <c r="Y13" s="228"/>
      <c r="Z13" s="97"/>
      <c r="AA13" s="97"/>
      <c r="AB13" s="97"/>
      <c r="AC13" s="131"/>
      <c r="AD13" s="97"/>
      <c r="AE13" s="131"/>
      <c r="AF13" s="131"/>
      <c r="AG13" s="131"/>
      <c r="AH13" s="131"/>
      <c r="AI13" s="131"/>
      <c r="AJ13" s="131"/>
      <c r="AK13" s="131"/>
      <c r="AL13" s="226"/>
      <c r="AN13" s="228"/>
      <c r="AO13" s="97"/>
      <c r="AP13" s="97"/>
      <c r="AQ13" s="97"/>
      <c r="AR13" s="131"/>
      <c r="AS13" s="97"/>
      <c r="AT13" s="131"/>
      <c r="AU13" s="131"/>
      <c r="AV13" s="131"/>
      <c r="AW13" s="131"/>
      <c r="AX13" s="131"/>
      <c r="AY13" s="131"/>
      <c r="AZ13" s="131"/>
      <c r="BA13" s="226"/>
    </row>
    <row r="14" spans="1:53" x14ac:dyDescent="0.15">
      <c r="A14" s="78"/>
      <c r="B14" s="151"/>
      <c r="C14" s="151"/>
      <c r="D14" s="151"/>
      <c r="E14" s="151"/>
      <c r="F14" s="151"/>
      <c r="G14" s="151"/>
      <c r="J14" s="228"/>
      <c r="K14" s="97"/>
      <c r="L14" s="97"/>
      <c r="M14" s="229"/>
      <c r="N14" s="131"/>
      <c r="O14" s="97"/>
      <c r="P14" s="131"/>
      <c r="Q14" s="131"/>
      <c r="R14" s="131"/>
      <c r="S14" s="131"/>
      <c r="T14" s="131"/>
      <c r="U14" s="131"/>
      <c r="V14" s="131"/>
      <c r="W14" s="226"/>
      <c r="Y14" s="228"/>
      <c r="Z14" s="97"/>
      <c r="AA14" s="97"/>
      <c r="AB14" s="229"/>
      <c r="AC14" s="131"/>
      <c r="AD14" s="97"/>
      <c r="AE14" s="131"/>
      <c r="AF14" s="131"/>
      <c r="AG14" s="131"/>
      <c r="AH14" s="131"/>
      <c r="AI14" s="131"/>
      <c r="AJ14" s="131"/>
      <c r="AK14" s="131"/>
      <c r="AL14" s="226"/>
      <c r="AN14" s="228"/>
      <c r="AO14" s="97"/>
      <c r="AP14" s="97"/>
      <c r="AQ14" s="229"/>
      <c r="AR14" s="131"/>
      <c r="AS14" s="97"/>
      <c r="AT14" s="131"/>
      <c r="AU14" s="131"/>
      <c r="AV14" s="131"/>
      <c r="AW14" s="131"/>
      <c r="AX14" s="131"/>
      <c r="AY14" s="131"/>
      <c r="AZ14" s="131"/>
      <c r="BA14" s="226"/>
    </row>
    <row r="15" spans="1:53" x14ac:dyDescent="0.15">
      <c r="A15" s="78" t="s">
        <v>63</v>
      </c>
      <c r="B15" s="96">
        <f>+'INGRESO DE DATOS'!$C$40</f>
        <v>2</v>
      </c>
      <c r="C15" s="151"/>
      <c r="D15" s="151"/>
      <c r="E15" s="151"/>
      <c r="F15" s="151"/>
      <c r="G15" s="151"/>
      <c r="J15" s="227"/>
      <c r="K15" s="151"/>
      <c r="L15" s="151"/>
      <c r="M15" s="151"/>
      <c r="N15" s="131"/>
      <c r="O15" s="97"/>
      <c r="P15" s="131"/>
      <c r="Q15" s="131"/>
      <c r="R15" s="131"/>
      <c r="S15" s="131"/>
      <c r="T15" s="131"/>
      <c r="U15" s="131"/>
      <c r="V15" s="131"/>
      <c r="W15" s="226"/>
      <c r="Y15" s="227"/>
      <c r="Z15" s="151"/>
      <c r="AA15" s="151"/>
      <c r="AB15" s="151"/>
      <c r="AC15" s="131"/>
      <c r="AD15" s="97"/>
      <c r="AE15" s="131"/>
      <c r="AF15" s="131"/>
      <c r="AG15" s="131"/>
      <c r="AH15" s="131"/>
      <c r="AI15" s="131"/>
      <c r="AJ15" s="131"/>
      <c r="AK15" s="131"/>
      <c r="AL15" s="226"/>
      <c r="AN15" s="227"/>
      <c r="AO15" s="151"/>
      <c r="AP15" s="151"/>
      <c r="AQ15" s="151"/>
      <c r="AR15" s="131"/>
      <c r="AS15" s="97"/>
      <c r="AT15" s="131"/>
      <c r="AU15" s="131"/>
      <c r="AV15" s="131"/>
      <c r="AW15" s="131"/>
      <c r="AX15" s="131"/>
      <c r="AY15" s="131"/>
      <c r="AZ15" s="131"/>
      <c r="BA15" s="226"/>
    </row>
    <row r="16" spans="1:53" x14ac:dyDescent="0.15">
      <c r="A16" s="78"/>
      <c r="B16" s="151"/>
      <c r="C16" s="151"/>
      <c r="D16" s="151"/>
      <c r="E16" s="151"/>
      <c r="F16" s="151"/>
      <c r="G16" s="151"/>
      <c r="J16" s="227"/>
      <c r="K16" s="122"/>
      <c r="L16" s="131"/>
      <c r="M16" s="229"/>
      <c r="N16" s="131"/>
      <c r="O16" s="97"/>
      <c r="P16" s="131"/>
      <c r="Q16" s="131"/>
      <c r="R16" s="131"/>
      <c r="S16" s="131"/>
      <c r="T16" s="131"/>
      <c r="U16" s="131"/>
      <c r="V16" s="131"/>
      <c r="W16" s="226"/>
      <c r="Y16" s="227"/>
      <c r="Z16" s="122"/>
      <c r="AA16" s="131"/>
      <c r="AB16" s="229"/>
      <c r="AC16" s="131"/>
      <c r="AD16" s="97"/>
      <c r="AE16" s="131"/>
      <c r="AF16" s="131"/>
      <c r="AG16" s="131"/>
      <c r="AH16" s="131"/>
      <c r="AI16" s="131"/>
      <c r="AJ16" s="131"/>
      <c r="AK16" s="131"/>
      <c r="AL16" s="226"/>
      <c r="AN16" s="227"/>
      <c r="AO16" s="122"/>
      <c r="AP16" s="131"/>
      <c r="AQ16" s="229"/>
      <c r="AR16" s="131"/>
      <c r="AS16" s="97"/>
      <c r="AT16" s="131"/>
      <c r="AU16" s="131"/>
      <c r="AV16" s="131"/>
      <c r="AW16" s="131"/>
      <c r="AX16" s="131"/>
      <c r="AY16" s="131"/>
      <c r="AZ16" s="131"/>
      <c r="BA16" s="226"/>
    </row>
    <row r="17" spans="1:53" x14ac:dyDescent="0.15">
      <c r="A17" s="78" t="s">
        <v>64</v>
      </c>
      <c r="B17" s="96">
        <f>+'INGRESO DE DATOS'!$C$42</f>
        <v>4</v>
      </c>
      <c r="C17" s="605" t="str">
        <f>IF('INGRESO DE DATOS'!$P$2=TRUE, "Cotización para dependiente de 24 años","")</f>
        <v/>
      </c>
      <c r="D17" s="606"/>
      <c r="E17" s="151"/>
      <c r="F17" s="151"/>
      <c r="G17" s="151"/>
      <c r="J17" s="227"/>
      <c r="K17" s="151"/>
      <c r="L17" s="131"/>
      <c r="M17" s="151"/>
      <c r="N17" s="131"/>
      <c r="O17" s="97"/>
      <c r="P17" s="131"/>
      <c r="Q17" s="131"/>
      <c r="R17" s="131"/>
      <c r="S17" s="131"/>
      <c r="T17" s="131"/>
      <c r="U17" s="131"/>
      <c r="V17" s="131"/>
      <c r="W17" s="226"/>
      <c r="Y17" s="227"/>
      <c r="Z17" s="151"/>
      <c r="AA17" s="131"/>
      <c r="AB17" s="151"/>
      <c r="AC17" s="131"/>
      <c r="AD17" s="97"/>
      <c r="AE17" s="131"/>
      <c r="AF17" s="131"/>
      <c r="AG17" s="131"/>
      <c r="AH17" s="131"/>
      <c r="AI17" s="131"/>
      <c r="AJ17" s="131"/>
      <c r="AK17" s="131"/>
      <c r="AL17" s="226"/>
      <c r="AN17" s="227"/>
      <c r="AO17" s="151"/>
      <c r="AP17" s="131"/>
      <c r="AQ17" s="151"/>
      <c r="AR17" s="131"/>
      <c r="AS17" s="97"/>
      <c r="AT17" s="131"/>
      <c r="AU17" s="131"/>
      <c r="AV17" s="131"/>
      <c r="AW17" s="131"/>
      <c r="AX17" s="131"/>
      <c r="AY17" s="131"/>
      <c r="AZ17" s="131"/>
      <c r="BA17" s="226"/>
    </row>
    <row r="18" spans="1:53" x14ac:dyDescent="0.15">
      <c r="A18" s="78"/>
      <c r="B18" s="151"/>
      <c r="C18" s="151"/>
      <c r="D18" s="151"/>
      <c r="E18" s="151"/>
      <c r="F18" s="151"/>
      <c r="G18" s="151"/>
      <c r="J18" s="225"/>
      <c r="K18" s="122"/>
      <c r="L18" s="131"/>
      <c r="M18" s="131"/>
      <c r="N18" s="131"/>
      <c r="O18" s="131"/>
      <c r="P18" s="131"/>
      <c r="Q18" s="131"/>
      <c r="R18" s="131"/>
      <c r="S18" s="131"/>
      <c r="T18" s="131"/>
      <c r="U18" s="131"/>
      <c r="V18" s="131"/>
      <c r="W18" s="226"/>
      <c r="Y18" s="225"/>
      <c r="Z18" s="122"/>
      <c r="AA18" s="131"/>
      <c r="AB18" s="131"/>
      <c r="AC18" s="131"/>
      <c r="AD18" s="131"/>
      <c r="AE18" s="131"/>
      <c r="AF18" s="131"/>
      <c r="AG18" s="131"/>
      <c r="AH18" s="131"/>
      <c r="AI18" s="131"/>
      <c r="AJ18" s="131"/>
      <c r="AK18" s="131"/>
      <c r="AL18" s="226"/>
      <c r="AN18" s="225"/>
      <c r="AO18" s="122"/>
      <c r="AP18" s="131"/>
      <c r="AQ18" s="131"/>
      <c r="AR18" s="131"/>
      <c r="AS18" s="131"/>
      <c r="AT18" s="131"/>
      <c r="AU18" s="131"/>
      <c r="AV18" s="131"/>
      <c r="AW18" s="131"/>
      <c r="AX18" s="131"/>
      <c r="AY18" s="131"/>
      <c r="AZ18" s="131"/>
      <c r="BA18" s="226"/>
    </row>
    <row r="19" spans="1:53" x14ac:dyDescent="0.15">
      <c r="A19" s="78" t="s">
        <v>66</v>
      </c>
      <c r="B19" s="96">
        <f>+'INGRESO DE DATOS'!$C$44</f>
        <v>39</v>
      </c>
      <c r="C19" s="97"/>
      <c r="D19" s="593" t="s">
        <v>67</v>
      </c>
      <c r="E19" s="593"/>
      <c r="F19" s="594"/>
      <c r="G19" s="96">
        <f>+'INGRESO DE DATOS'!$C$46</f>
        <v>36</v>
      </c>
      <c r="J19" s="225"/>
      <c r="K19" s="151" t="s">
        <v>0</v>
      </c>
      <c r="L19" s="151" t="s">
        <v>0</v>
      </c>
      <c r="M19" s="151"/>
      <c r="N19" s="131"/>
      <c r="O19" s="131"/>
      <c r="P19" s="131"/>
      <c r="Q19" s="131"/>
      <c r="R19" s="131"/>
      <c r="S19" s="131"/>
      <c r="T19" s="131"/>
      <c r="U19" s="131"/>
      <c r="V19" s="131"/>
      <c r="W19" s="226"/>
      <c r="Y19" s="225"/>
      <c r="Z19" s="151" t="s">
        <v>0</v>
      </c>
      <c r="AA19" s="151" t="s">
        <v>0</v>
      </c>
      <c r="AB19" s="151"/>
      <c r="AC19" s="131"/>
      <c r="AD19" s="131"/>
      <c r="AE19" s="131"/>
      <c r="AF19" s="131"/>
      <c r="AG19" s="131"/>
      <c r="AH19" s="131"/>
      <c r="AI19" s="131"/>
      <c r="AJ19" s="131"/>
      <c r="AK19" s="131"/>
      <c r="AL19" s="226"/>
      <c r="AN19" s="225"/>
      <c r="AO19" s="151" t="s">
        <v>0</v>
      </c>
      <c r="AP19" s="151" t="s">
        <v>0</v>
      </c>
      <c r="AQ19" s="151"/>
      <c r="AR19" s="131"/>
      <c r="AS19" s="131"/>
      <c r="AT19" s="131"/>
      <c r="AU19" s="131"/>
      <c r="AV19" s="131"/>
      <c r="AW19" s="131"/>
      <c r="AX19" s="131"/>
      <c r="AY19" s="131"/>
      <c r="AZ19" s="131"/>
      <c r="BA19" s="226"/>
    </row>
    <row r="20" spans="1:53" ht="17" thickBot="1" x14ac:dyDescent="0.2">
      <c r="A20" s="101"/>
      <c r="B20" s="156"/>
      <c r="C20" s="156"/>
      <c r="D20" s="156"/>
      <c r="E20" s="156"/>
      <c r="F20" s="156"/>
      <c r="G20" s="97"/>
      <c r="J20" s="230"/>
      <c r="K20" s="231"/>
      <c r="L20" s="151"/>
      <c r="M20" s="131"/>
      <c r="N20" s="131"/>
      <c r="O20" s="131"/>
      <c r="P20" s="131"/>
      <c r="Q20" s="131"/>
      <c r="R20" s="131"/>
      <c r="S20" s="131"/>
      <c r="T20" s="131"/>
      <c r="U20" s="131"/>
      <c r="V20" s="131"/>
      <c r="W20" s="226"/>
      <c r="Y20" s="230"/>
      <c r="Z20" s="231"/>
      <c r="AA20" s="151"/>
      <c r="AB20" s="131"/>
      <c r="AC20" s="131"/>
      <c r="AD20" s="131"/>
      <c r="AE20" s="131"/>
      <c r="AF20" s="131"/>
      <c r="AG20" s="131"/>
      <c r="AH20" s="131"/>
      <c r="AI20" s="131"/>
      <c r="AJ20" s="131"/>
      <c r="AK20" s="131"/>
      <c r="AL20" s="226"/>
      <c r="AN20" s="230"/>
      <c r="AO20" s="231"/>
      <c r="AP20" s="151"/>
      <c r="AQ20" s="131"/>
      <c r="AR20" s="131"/>
      <c r="AS20" s="131"/>
      <c r="AT20" s="131"/>
      <c r="AU20" s="131"/>
      <c r="AV20" s="131"/>
      <c r="AW20" s="131"/>
      <c r="AX20" s="131"/>
      <c r="AY20" s="131"/>
      <c r="AZ20" s="131"/>
      <c r="BA20" s="226"/>
    </row>
    <row r="21" spans="1:53" ht="17" thickBot="1" x14ac:dyDescent="0.2">
      <c r="A21" s="125" t="s">
        <v>68</v>
      </c>
      <c r="B21" s="506">
        <f ca="1">NOW()</f>
        <v>46241.397234490738</v>
      </c>
      <c r="C21" s="507"/>
      <c r="D21" s="157"/>
      <c r="E21" s="157"/>
      <c r="F21" s="155"/>
      <c r="G21" s="155"/>
      <c r="J21" s="225" t="s">
        <v>0</v>
      </c>
      <c r="K21" s="232" t="b">
        <v>0</v>
      </c>
      <c r="L21" s="151"/>
      <c r="M21" s="151" t="s">
        <v>0</v>
      </c>
      <c r="N21" s="233"/>
      <c r="O21" s="131"/>
      <c r="P21" s="131"/>
      <c r="Q21" s="131"/>
      <c r="R21" s="131"/>
      <c r="S21" s="131"/>
      <c r="T21" s="131"/>
      <c r="U21" s="131"/>
      <c r="V21" s="131"/>
      <c r="W21" s="226"/>
      <c r="Y21" s="225" t="s">
        <v>0</v>
      </c>
      <c r="Z21" s="232" t="b">
        <v>0</v>
      </c>
      <c r="AA21" s="151"/>
      <c r="AB21" s="151" t="s">
        <v>0</v>
      </c>
      <c r="AC21" s="233"/>
      <c r="AD21" s="131"/>
      <c r="AE21" s="131"/>
      <c r="AF21" s="131"/>
      <c r="AG21" s="131"/>
      <c r="AH21" s="131"/>
      <c r="AI21" s="131"/>
      <c r="AJ21" s="131"/>
      <c r="AK21" s="131"/>
      <c r="AL21" s="226"/>
      <c r="AN21" s="225" t="s">
        <v>0</v>
      </c>
      <c r="AO21" s="232" t="b">
        <v>0</v>
      </c>
      <c r="AP21" s="151"/>
      <c r="AQ21" s="151" t="s">
        <v>0</v>
      </c>
      <c r="AR21" s="233"/>
      <c r="AS21" s="131"/>
      <c r="AT21" s="131"/>
      <c r="AU21" s="131"/>
      <c r="AV21" s="131"/>
      <c r="AW21" s="131"/>
      <c r="AX21" s="131"/>
      <c r="AY21" s="131"/>
      <c r="AZ21" s="131"/>
      <c r="BA21" s="226"/>
    </row>
    <row r="22" spans="1:53" x14ac:dyDescent="0.15">
      <c r="F22" s="132"/>
      <c r="G22" s="132"/>
      <c r="J22" s="225"/>
      <c r="K22" s="131"/>
      <c r="L22" s="131"/>
      <c r="M22" s="131"/>
      <c r="N22" s="131"/>
      <c r="O22" s="131"/>
      <c r="P22" s="131"/>
      <c r="Q22" s="131"/>
      <c r="R22" s="131"/>
      <c r="S22" s="131"/>
      <c r="T22" s="131"/>
      <c r="U22" s="131"/>
      <c r="V22" s="131"/>
      <c r="W22" s="226"/>
      <c r="Y22" s="225"/>
      <c r="Z22" s="131"/>
      <c r="AA22" s="131"/>
      <c r="AB22" s="131"/>
      <c r="AC22" s="131"/>
      <c r="AD22" s="131"/>
      <c r="AE22" s="131"/>
      <c r="AF22" s="131"/>
      <c r="AG22" s="131"/>
      <c r="AH22" s="131"/>
      <c r="AI22" s="131"/>
      <c r="AJ22" s="131"/>
      <c r="AK22" s="131"/>
      <c r="AL22" s="226"/>
      <c r="AN22" s="225"/>
      <c r="AO22" s="131"/>
      <c r="AP22" s="131"/>
      <c r="AQ22" s="131"/>
      <c r="AR22" s="131"/>
      <c r="AS22" s="131"/>
      <c r="AT22" s="131"/>
      <c r="AU22" s="131"/>
      <c r="AV22" s="131"/>
      <c r="AW22" s="131"/>
      <c r="AX22" s="131"/>
      <c r="AY22" s="131"/>
      <c r="AZ22" s="131"/>
      <c r="BA22" s="226"/>
    </row>
    <row r="23" spans="1:53" ht="17" hidden="1" customHeight="1" thickBot="1" x14ac:dyDescent="0.2">
      <c r="A23" s="602" t="str">
        <f>IF('INGRESO DE DATOS'!P3=TRUE,"Variante con coaseguro fuera del país de residencia: SI","Variante con coaseguro fuera del país de residencia: NO")</f>
        <v>Variante con coaseguro fuera del país de residencia: NO</v>
      </c>
      <c r="B23" s="603"/>
      <c r="C23" s="604"/>
      <c r="F23" s="115"/>
      <c r="G23" s="115"/>
      <c r="J23" s="234"/>
      <c r="K23" s="131"/>
      <c r="L23" s="131"/>
      <c r="M23" s="131"/>
      <c r="N23" s="131"/>
      <c r="O23" s="131"/>
      <c r="P23" s="131"/>
      <c r="Q23" s="131"/>
      <c r="R23" s="131"/>
      <c r="S23" s="131"/>
      <c r="T23" s="131"/>
      <c r="U23" s="131"/>
      <c r="V23" s="131"/>
      <c r="W23" s="226"/>
      <c r="Y23" s="234"/>
      <c r="Z23" s="131"/>
      <c r="AA23" s="131"/>
      <c r="AB23" s="131"/>
      <c r="AC23" s="131"/>
      <c r="AD23" s="131"/>
      <c r="AE23" s="131"/>
      <c r="AF23" s="131"/>
      <c r="AG23" s="131"/>
      <c r="AH23" s="131"/>
      <c r="AI23" s="131"/>
      <c r="AJ23" s="131"/>
      <c r="AK23" s="131"/>
      <c r="AL23" s="226"/>
      <c r="AN23" s="234"/>
      <c r="AO23" s="131"/>
      <c r="AP23" s="131"/>
      <c r="AQ23" s="131"/>
      <c r="AR23" s="131"/>
      <c r="AS23" s="131"/>
      <c r="AT23" s="131"/>
      <c r="AU23" s="131"/>
      <c r="AV23" s="131"/>
      <c r="AW23" s="131"/>
      <c r="AX23" s="131"/>
      <c r="AY23" s="131"/>
      <c r="AZ23" s="131"/>
      <c r="BA23" s="226"/>
    </row>
    <row r="24" spans="1:53" s="133" customFormat="1" x14ac:dyDescent="0.15">
      <c r="A24" s="99"/>
      <c r="B24" s="132"/>
      <c r="C24" s="432">
        <f>1-(IF('INGRESO DE DATOS'!$T$21=9,'INGRESO DE DATOS'!U49,IF('INGRESO DE DATOS'!$T$21=7,'INGRESO DE DATOS'!U57,IF('INGRESO DE DATOS'!$T$21=10,'INGRESO DE DATOS'!U65,0))))</f>
        <v>0.85</v>
      </c>
      <c r="D24" s="432">
        <f>1-(IF('INGRESO DE DATOS'!$T$21=9,'INGRESO DE DATOS'!V49,IF('INGRESO DE DATOS'!$T$21=7,'INGRESO DE DATOS'!V57,IF('INGRESO DE DATOS'!$T$21=10,'INGRESO DE DATOS'!V65,0))))</f>
        <v>0.85</v>
      </c>
      <c r="E24" s="432">
        <f>1-(IF('INGRESO DE DATOS'!$T$21=9,'INGRESO DE DATOS'!W49,IF('INGRESO DE DATOS'!$T$21=7,'INGRESO DE DATOS'!W57,IF('INGRESO DE DATOS'!$T$21=10,'INGRESO DE DATOS'!W65,0))))</f>
        <v>0.94</v>
      </c>
      <c r="F24" s="432">
        <f>1-(IF('INGRESO DE DATOS'!$T$21=9,'INGRESO DE DATOS'!X49,IF('INGRESO DE DATOS'!$T$21=7,'INGRESO DE DATOS'!X57,IF('INGRESO DE DATOS'!$T$21=10,'INGRESO DE DATOS'!X65,0))))</f>
        <v>1</v>
      </c>
      <c r="G24" s="432">
        <f>1-(IF('INGRESO DE DATOS'!$T$21=9,'INGRESO DE DATOS'!Y49,IF('INGRESO DE DATOS'!$T$21=7,'INGRESO DE DATOS'!Y57,IF('INGRESO DE DATOS'!$T$21=10,'INGRESO DE DATOS'!Y65,0))))</f>
        <v>1</v>
      </c>
      <c r="H24" s="173"/>
      <c r="J24" s="234"/>
      <c r="K24" s="131"/>
      <c r="L24" s="131"/>
      <c r="M24" s="131"/>
      <c r="N24" s="131"/>
      <c r="O24" s="131"/>
      <c r="P24" s="131"/>
      <c r="Q24" s="131"/>
      <c r="R24" s="131"/>
      <c r="S24" s="131"/>
      <c r="T24" s="131"/>
      <c r="U24" s="131"/>
      <c r="V24" s="131"/>
      <c r="W24" s="226"/>
      <c r="Y24" s="234"/>
      <c r="Z24" s="131"/>
      <c r="AA24" s="131"/>
      <c r="AB24" s="131"/>
      <c r="AC24" s="131"/>
      <c r="AD24" s="131"/>
      <c r="AE24" s="131"/>
      <c r="AF24" s="131"/>
      <c r="AG24" s="131"/>
      <c r="AH24" s="131"/>
      <c r="AI24" s="131"/>
      <c r="AJ24" s="131"/>
      <c r="AK24" s="131"/>
      <c r="AL24" s="226"/>
      <c r="AN24" s="234"/>
      <c r="AO24" s="131"/>
      <c r="AP24" s="131"/>
      <c r="AQ24" s="131"/>
      <c r="AR24" s="131"/>
      <c r="AS24" s="131"/>
      <c r="AT24" s="131"/>
      <c r="AU24" s="131"/>
      <c r="AV24" s="131"/>
      <c r="AW24" s="131"/>
      <c r="AX24" s="131"/>
      <c r="AY24" s="131"/>
      <c r="AZ24" s="131"/>
      <c r="BA24" s="226"/>
    </row>
    <row r="25" spans="1:53" s="133" customFormat="1" ht="18" x14ac:dyDescent="0.15">
      <c r="A25" s="386" t="s">
        <v>104</v>
      </c>
      <c r="B25" s="387"/>
      <c r="C25" s="387" t="s">
        <v>70</v>
      </c>
      <c r="D25" s="387" t="s">
        <v>71</v>
      </c>
      <c r="E25" s="387" t="s">
        <v>72</v>
      </c>
      <c r="F25" s="387" t="s">
        <v>97</v>
      </c>
      <c r="G25" s="388" t="s">
        <v>98</v>
      </c>
      <c r="H25" s="173"/>
      <c r="J25" s="234"/>
      <c r="K25" s="131"/>
      <c r="L25" s="131"/>
      <c r="M25" s="131"/>
      <c r="N25" s="131"/>
      <c r="O25" s="131"/>
      <c r="P25" s="131"/>
      <c r="Q25" s="131"/>
      <c r="R25" s="131"/>
      <c r="S25" s="131"/>
      <c r="T25" s="131"/>
      <c r="U25" s="131"/>
      <c r="V25" s="131"/>
      <c r="W25" s="226"/>
      <c r="Y25" s="234"/>
      <c r="Z25" s="131"/>
      <c r="AA25" s="131"/>
      <c r="AB25" s="131"/>
      <c r="AC25" s="131"/>
      <c r="AD25" s="131"/>
      <c r="AE25" s="131"/>
      <c r="AF25" s="131"/>
      <c r="AG25" s="131"/>
      <c r="AH25" s="131"/>
      <c r="AI25" s="131"/>
      <c r="AJ25" s="131"/>
      <c r="AK25" s="131"/>
      <c r="AL25" s="226"/>
      <c r="AN25" s="234"/>
      <c r="AO25" s="131"/>
      <c r="AP25" s="131"/>
      <c r="AQ25" s="131"/>
      <c r="AR25" s="131"/>
      <c r="AS25" s="131"/>
      <c r="AT25" s="131"/>
      <c r="AU25" s="131"/>
      <c r="AV25" s="131"/>
      <c r="AW25" s="131"/>
      <c r="AX25" s="131"/>
      <c r="AY25" s="131"/>
      <c r="AZ25" s="131"/>
      <c r="BA25" s="226"/>
    </row>
    <row r="26" spans="1:53" s="133" customFormat="1" ht="18" x14ac:dyDescent="0.15">
      <c r="A26" s="598" t="s">
        <v>73</v>
      </c>
      <c r="B26" s="599"/>
      <c r="C26" s="385">
        <v>250</v>
      </c>
      <c r="D26" s="385">
        <v>2000</v>
      </c>
      <c r="E26" s="389">
        <v>5000</v>
      </c>
      <c r="F26" s="391">
        <v>10000</v>
      </c>
      <c r="G26" s="391">
        <v>20000</v>
      </c>
      <c r="H26" s="162"/>
      <c r="I26" s="98"/>
      <c r="J26" s="235"/>
      <c r="K26" s="131"/>
      <c r="L26" s="131"/>
      <c r="M26" s="131"/>
      <c r="N26" s="131"/>
      <c r="O26" s="131"/>
      <c r="P26" s="131"/>
      <c r="Q26" s="131"/>
      <c r="R26" s="131"/>
      <c r="S26" s="131"/>
      <c r="T26" s="131"/>
      <c r="U26" s="131"/>
      <c r="V26" s="131"/>
      <c r="W26" s="226"/>
      <c r="Y26" s="235"/>
      <c r="Z26" s="131"/>
      <c r="AA26" s="131"/>
      <c r="AB26" s="131"/>
      <c r="AC26" s="131"/>
      <c r="AD26" s="131"/>
      <c r="AE26" s="131"/>
      <c r="AF26" s="131"/>
      <c r="AG26" s="131"/>
      <c r="AH26" s="131"/>
      <c r="AI26" s="131"/>
      <c r="AJ26" s="131"/>
      <c r="AK26" s="131"/>
      <c r="AL26" s="226"/>
      <c r="AN26" s="235"/>
      <c r="AO26" s="131"/>
      <c r="AP26" s="131"/>
      <c r="AQ26" s="131"/>
      <c r="AR26" s="131"/>
      <c r="AS26" s="131"/>
      <c r="AT26" s="131"/>
      <c r="AU26" s="131"/>
      <c r="AV26" s="131"/>
      <c r="AW26" s="131"/>
      <c r="AX26" s="131"/>
      <c r="AY26" s="131"/>
      <c r="AZ26" s="131"/>
      <c r="BA26" s="226"/>
    </row>
    <row r="27" spans="1:53" s="133" customFormat="1" ht="18" x14ac:dyDescent="0.15">
      <c r="A27" s="600" t="s">
        <v>75</v>
      </c>
      <c r="B27" s="601"/>
      <c r="C27" s="333">
        <v>5000</v>
      </c>
      <c r="D27" s="333">
        <v>2000</v>
      </c>
      <c r="E27" s="390">
        <v>5000</v>
      </c>
      <c r="F27" s="391">
        <v>10000</v>
      </c>
      <c r="G27" s="391">
        <v>20000</v>
      </c>
      <c r="H27" s="174"/>
      <c r="I27" s="152"/>
      <c r="J27" s="236"/>
      <c r="K27" s="131"/>
      <c r="L27" s="131"/>
      <c r="M27" s="131"/>
      <c r="N27" s="131"/>
      <c r="O27" s="131"/>
      <c r="P27" s="131"/>
      <c r="Q27" s="131"/>
      <c r="R27" s="131"/>
      <c r="S27" s="131"/>
      <c r="T27" s="131"/>
      <c r="U27" s="131"/>
      <c r="V27" s="131"/>
      <c r="W27" s="226"/>
      <c r="Y27" s="236"/>
      <c r="Z27" s="131"/>
      <c r="AA27" s="131"/>
      <c r="AB27" s="131"/>
      <c r="AC27" s="131"/>
      <c r="AD27" s="131"/>
      <c r="AE27" s="131"/>
      <c r="AF27" s="131"/>
      <c r="AG27" s="131"/>
      <c r="AH27" s="131"/>
      <c r="AI27" s="131"/>
      <c r="AJ27" s="131"/>
      <c r="AK27" s="131"/>
      <c r="AL27" s="226"/>
      <c r="AN27" s="236"/>
      <c r="AO27" s="131"/>
      <c r="AP27" s="131"/>
      <c r="AQ27" s="131"/>
      <c r="AR27" s="131"/>
      <c r="AS27" s="131"/>
      <c r="AT27" s="131"/>
      <c r="AU27" s="131"/>
      <c r="AV27" s="131"/>
      <c r="AW27" s="131"/>
      <c r="AX27" s="131"/>
      <c r="AY27" s="131"/>
      <c r="AZ27" s="131"/>
      <c r="BA27" s="226"/>
    </row>
    <row r="28" spans="1:53" s="133" customFormat="1" ht="18" x14ac:dyDescent="0.15">
      <c r="A28" s="179"/>
      <c r="B28" s="180"/>
      <c r="C28" s="179"/>
      <c r="D28" s="179"/>
      <c r="E28" s="179"/>
      <c r="F28" s="181"/>
      <c r="G28" s="181"/>
      <c r="H28" s="174"/>
      <c r="I28" s="152"/>
      <c r="J28" s="236"/>
      <c r="K28" s="233"/>
      <c r="L28" s="233"/>
      <c r="M28" s="233"/>
      <c r="N28" s="233"/>
      <c r="O28" s="233"/>
      <c r="P28" s="233"/>
      <c r="Q28" s="233"/>
      <c r="R28" s="233"/>
      <c r="S28" s="233"/>
      <c r="T28" s="233"/>
      <c r="U28" s="233"/>
      <c r="V28" s="233"/>
      <c r="W28" s="237"/>
      <c r="Y28" s="236"/>
      <c r="Z28" s="233"/>
      <c r="AA28" s="233"/>
      <c r="AB28" s="233"/>
      <c r="AC28" s="233"/>
      <c r="AD28" s="233"/>
      <c r="AE28" s="233"/>
      <c r="AF28" s="233"/>
      <c r="AG28" s="233"/>
      <c r="AH28" s="233"/>
      <c r="AI28" s="233"/>
      <c r="AJ28" s="233"/>
      <c r="AK28" s="233"/>
      <c r="AL28" s="237"/>
      <c r="AN28" s="236"/>
      <c r="AO28" s="233"/>
      <c r="AP28" s="233"/>
      <c r="AQ28" s="233"/>
      <c r="AR28" s="233"/>
      <c r="AS28" s="233"/>
      <c r="AT28" s="233"/>
      <c r="AU28" s="233"/>
      <c r="AV28" s="233"/>
      <c r="AW28" s="233"/>
      <c r="AX28" s="233"/>
      <c r="AY28" s="233"/>
      <c r="AZ28" s="233"/>
      <c r="BA28" s="237"/>
    </row>
    <row r="29" spans="1:53" s="133" customFormat="1" ht="18" x14ac:dyDescent="0.15">
      <c r="A29" s="580" t="s">
        <v>76</v>
      </c>
      <c r="B29" s="581"/>
      <c r="C29" s="581"/>
      <c r="D29" s="581"/>
      <c r="E29" s="581"/>
      <c r="F29" s="581"/>
      <c r="G29" s="582"/>
      <c r="H29" s="161"/>
      <c r="I29" s="132"/>
      <c r="J29" s="238"/>
      <c r="K29" s="233"/>
      <c r="L29" s="233"/>
      <c r="M29" s="233"/>
      <c r="N29" s="233"/>
      <c r="O29" s="233"/>
      <c r="P29" s="233"/>
      <c r="Q29" s="233"/>
      <c r="R29" s="233"/>
      <c r="S29" s="233"/>
      <c r="T29" s="233"/>
      <c r="U29" s="233"/>
      <c r="V29" s="233"/>
      <c r="W29" s="237"/>
      <c r="Y29" s="238"/>
      <c r="Z29" s="233"/>
      <c r="AA29" s="233"/>
      <c r="AB29" s="233"/>
      <c r="AC29" s="233"/>
      <c r="AD29" s="233"/>
      <c r="AE29" s="233"/>
      <c r="AF29" s="233"/>
      <c r="AG29" s="233"/>
      <c r="AH29" s="233"/>
      <c r="AI29" s="233"/>
      <c r="AJ29" s="233"/>
      <c r="AK29" s="233"/>
      <c r="AL29" s="237"/>
      <c r="AN29" s="238"/>
      <c r="AO29" s="233"/>
      <c r="AP29" s="233"/>
      <c r="AQ29" s="233"/>
      <c r="AR29" s="233"/>
      <c r="AS29" s="233"/>
      <c r="AT29" s="233"/>
      <c r="AU29" s="233"/>
      <c r="AV29" s="233"/>
      <c r="AW29" s="233"/>
      <c r="AX29" s="233"/>
      <c r="AY29" s="233"/>
      <c r="AZ29" s="233"/>
      <c r="BA29" s="237"/>
    </row>
    <row r="30" spans="1:53" s="136" customFormat="1" ht="18" x14ac:dyDescent="0.15">
      <c r="A30" s="541" t="s">
        <v>77</v>
      </c>
      <c r="B30" s="542"/>
      <c r="C30" s="130">
        <f>(VLOOKUP($B$19,Tablas!$A$81:$G$147,3,TRUE)*C24)+75</f>
        <v>11552.55</v>
      </c>
      <c r="D30" s="130">
        <f>(VLOOKUP($B$19,Tablas!$A$81:$G$147,4,TRUE)*D24)+75</f>
        <v>9754.7999999999993</v>
      </c>
      <c r="E30" s="130">
        <f>(VLOOKUP($B$19,Tablas!$A$81:$G$147,5,TRUE)*E24)+75</f>
        <v>8119.5199999999995</v>
      </c>
      <c r="F30" s="130">
        <f>(VLOOKUP($B$19,Tablas!$A$81:$G$147,6,TRUE)*F24)+75</f>
        <v>5945</v>
      </c>
      <c r="G30" s="130">
        <f>(VLOOKUP($B$19,Tablas!$A$81:$G$147,7,TRUE)*G24)+75</f>
        <v>4678</v>
      </c>
      <c r="H30" s="175"/>
      <c r="I30" s="115"/>
      <c r="J30" s="238"/>
      <c r="K30" s="233"/>
      <c r="L30" s="233"/>
      <c r="M30" s="233"/>
      <c r="N30" s="233"/>
      <c r="O30" s="233"/>
      <c r="P30" s="233"/>
      <c r="Q30" s="233"/>
      <c r="R30" s="233"/>
      <c r="S30" s="233"/>
      <c r="T30" s="233"/>
      <c r="U30" s="233"/>
      <c r="V30" s="233"/>
      <c r="W30" s="237"/>
      <c r="Y30" s="238"/>
      <c r="Z30" s="233"/>
      <c r="AA30" s="233"/>
      <c r="AB30" s="233"/>
      <c r="AC30" s="233"/>
      <c r="AD30" s="233"/>
      <c r="AE30" s="233"/>
      <c r="AF30" s="233"/>
      <c r="AG30" s="233"/>
      <c r="AH30" s="233"/>
      <c r="AI30" s="233"/>
      <c r="AJ30" s="233"/>
      <c r="AK30" s="233"/>
      <c r="AL30" s="237"/>
      <c r="AN30" s="238"/>
      <c r="AO30" s="233"/>
      <c r="AP30" s="233"/>
      <c r="AQ30" s="233"/>
      <c r="AR30" s="233"/>
      <c r="AS30" s="233"/>
      <c r="AT30" s="233"/>
      <c r="AU30" s="233"/>
      <c r="AV30" s="233"/>
      <c r="AW30" s="233"/>
      <c r="AX30" s="233"/>
      <c r="AY30" s="233"/>
      <c r="AZ30" s="233"/>
      <c r="BA30" s="237"/>
    </row>
    <row r="31" spans="1:53" ht="18" x14ac:dyDescent="0.15">
      <c r="A31" s="541" t="s">
        <v>78</v>
      </c>
      <c r="B31" s="542"/>
      <c r="C31" s="130">
        <f>(IF($B$15=1,0,(VLOOKUP($G$19,Tablas!$A$81:$G$147,3,TRUE)))*C24)</f>
        <v>11477.55</v>
      </c>
      <c r="D31" s="130">
        <f>(IF($B$15=1,0,(VLOOKUP($G$19,Tablas!$A$81:$G$147,4,TRUE)))*D24)</f>
        <v>9679.7999999999993</v>
      </c>
      <c r="E31" s="130">
        <f>(IF($B$15=1,0,(VLOOKUP($G$19,Tablas!$A$81:$G$147,5,TRUE)))*E24)</f>
        <v>8044.5199999999995</v>
      </c>
      <c r="F31" s="130">
        <f>(IF($B$15=1,0,(VLOOKUP($G$19,Tablas!$A$81:$G$147,6,TRUE)))*F24)</f>
        <v>5870</v>
      </c>
      <c r="G31" s="130">
        <f>(IF($B$15=1,0,(VLOOKUP($G$19,Tablas!$A$81:$G$147,7,TRUE)))*G24)</f>
        <v>4603</v>
      </c>
      <c r="H31" s="176"/>
      <c r="I31" s="153"/>
      <c r="J31" s="238"/>
      <c r="K31" s="233"/>
      <c r="L31" s="233"/>
      <c r="M31" s="233"/>
      <c r="N31" s="233"/>
      <c r="O31" s="233"/>
      <c r="P31" s="233"/>
      <c r="Q31" s="233"/>
      <c r="R31" s="233"/>
      <c r="S31" s="233"/>
      <c r="T31" s="233"/>
      <c r="U31" s="233"/>
      <c r="V31" s="233"/>
      <c r="W31" s="237"/>
      <c r="Y31" s="238"/>
      <c r="Z31" s="233"/>
      <c r="AA31" s="233"/>
      <c r="AB31" s="233"/>
      <c r="AC31" s="233"/>
      <c r="AD31" s="233"/>
      <c r="AE31" s="233"/>
      <c r="AF31" s="233"/>
      <c r="AG31" s="233"/>
      <c r="AH31" s="233"/>
      <c r="AI31" s="233"/>
      <c r="AJ31" s="233"/>
      <c r="AK31" s="233"/>
      <c r="AL31" s="237"/>
      <c r="AN31" s="238"/>
      <c r="AO31" s="233"/>
      <c r="AP31" s="233"/>
      <c r="AQ31" s="233"/>
      <c r="AR31" s="233"/>
      <c r="AS31" s="233"/>
      <c r="AT31" s="233"/>
      <c r="AU31" s="233"/>
      <c r="AV31" s="233"/>
      <c r="AW31" s="233"/>
      <c r="AX31" s="233"/>
      <c r="AY31" s="233"/>
      <c r="AZ31" s="233"/>
      <c r="BA31" s="237"/>
    </row>
    <row r="32" spans="1:53" ht="18" x14ac:dyDescent="0.15">
      <c r="A32" s="607" t="s">
        <v>79</v>
      </c>
      <c r="B32" s="608"/>
      <c r="C32" s="343">
        <f>(IF($B$17=0,0,(VLOOKUP($B$17,Tablas!$A$148:$G$150,3,TRUE)))*C24)</f>
        <v>2414</v>
      </c>
      <c r="D32" s="343">
        <f>(IF($B$17=0,0,(VLOOKUP($B$17,Tablas!$A$148:$G$150,4,TRUE)))*D24)</f>
        <v>2281.4</v>
      </c>
      <c r="E32" s="343">
        <f>(IF($B$17=0,0,(VLOOKUP($B$17,Tablas!$A$148:$G$150,5,TRUE)))*E24)</f>
        <v>1911.9599999999998</v>
      </c>
      <c r="F32" s="343">
        <f>(IF($B$17=0,0,(VLOOKUP($B$17,Tablas!$A$148:$G$150,6,TRUE)))*F24)</f>
        <v>1858</v>
      </c>
      <c r="G32" s="343">
        <f>(IF($B$17=0,0,(VLOOKUP($B$17,Tablas!$A$148:$G$150,7,TRUE)))*G24)</f>
        <v>1777</v>
      </c>
      <c r="H32" s="176"/>
      <c r="I32" s="153"/>
      <c r="J32" s="238"/>
      <c r="K32" s="233"/>
      <c r="L32" s="233"/>
      <c r="M32" s="233"/>
      <c r="N32" s="233"/>
      <c r="O32" s="233"/>
      <c r="P32" s="233"/>
      <c r="Q32" s="239"/>
      <c r="R32" s="233"/>
      <c r="S32" s="233"/>
      <c r="T32" s="233"/>
      <c r="U32" s="233"/>
      <c r="V32" s="233"/>
      <c r="W32" s="237"/>
      <c r="Y32" s="238"/>
      <c r="Z32" s="233"/>
      <c r="AA32" s="233"/>
      <c r="AB32" s="233"/>
      <c r="AC32" s="233"/>
      <c r="AD32" s="233"/>
      <c r="AE32" s="233"/>
      <c r="AF32" s="239"/>
      <c r="AG32" s="233"/>
      <c r="AH32" s="233"/>
      <c r="AI32" s="233"/>
      <c r="AJ32" s="233"/>
      <c r="AK32" s="233"/>
      <c r="AL32" s="237"/>
      <c r="AN32" s="238"/>
      <c r="AO32" s="233"/>
      <c r="AP32" s="233"/>
      <c r="AQ32" s="233"/>
      <c r="AR32" s="233"/>
      <c r="AS32" s="233"/>
      <c r="AT32" s="233"/>
      <c r="AU32" s="239"/>
      <c r="AV32" s="233"/>
      <c r="AW32" s="233"/>
      <c r="AX32" s="233"/>
      <c r="AY32" s="233"/>
      <c r="AZ32" s="233"/>
      <c r="BA32" s="237"/>
    </row>
    <row r="33" spans="1:53" ht="27.75" customHeight="1" x14ac:dyDescent="0.15">
      <c r="A33" s="337" t="s">
        <v>80</v>
      </c>
      <c r="B33" s="338"/>
      <c r="C33" s="338">
        <f>SUM(C30:C32)</f>
        <v>25444.1</v>
      </c>
      <c r="D33" s="338">
        <f>SUM(D30:D32)</f>
        <v>21716</v>
      </c>
      <c r="E33" s="338">
        <f>SUM(E30:E32)</f>
        <v>18076</v>
      </c>
      <c r="F33" s="339">
        <f>SUM(F30:F32)</f>
        <v>13673</v>
      </c>
      <c r="G33" s="339">
        <f>SUM(G30:G32)</f>
        <v>11058</v>
      </c>
      <c r="H33" s="176"/>
      <c r="I33" s="153"/>
      <c r="J33" s="238"/>
      <c r="K33" s="233"/>
      <c r="L33" s="233"/>
      <c r="M33" s="233"/>
      <c r="N33" s="233"/>
      <c r="O33" s="233"/>
      <c r="P33" s="233"/>
      <c r="Q33" s="131"/>
      <c r="R33" s="233"/>
      <c r="S33" s="233"/>
      <c r="T33" s="233"/>
      <c r="U33" s="233"/>
      <c r="V33" s="233"/>
      <c r="W33" s="237"/>
      <c r="Y33" s="238"/>
      <c r="Z33" s="233"/>
      <c r="AA33" s="233"/>
      <c r="AB33" s="233"/>
      <c r="AC33" s="233"/>
      <c r="AD33" s="233"/>
      <c r="AE33" s="233"/>
      <c r="AF33" s="131"/>
      <c r="AG33" s="233"/>
      <c r="AH33" s="233"/>
      <c r="AI33" s="233"/>
      <c r="AJ33" s="233"/>
      <c r="AK33" s="233"/>
      <c r="AL33" s="237"/>
      <c r="AN33" s="238"/>
      <c r="AO33" s="233"/>
      <c r="AP33" s="233"/>
      <c r="AQ33" s="233"/>
      <c r="AR33" s="233"/>
      <c r="AS33" s="233"/>
      <c r="AT33" s="233"/>
      <c r="AU33" s="131"/>
      <c r="AV33" s="233"/>
      <c r="AW33" s="233"/>
      <c r="AX33" s="233"/>
      <c r="AY33" s="233"/>
      <c r="AZ33" s="233"/>
      <c r="BA33" s="237"/>
    </row>
    <row r="34" spans="1:53" ht="36" customHeight="1" x14ac:dyDescent="0.15">
      <c r="A34" s="587" t="s">
        <v>81</v>
      </c>
      <c r="B34" s="588"/>
      <c r="C34" s="341">
        <f>C33*Tablas!$X$3</f>
        <v>1017.764</v>
      </c>
      <c r="D34" s="341">
        <f>D33*Tablas!$X$3</f>
        <v>868.64</v>
      </c>
      <c r="E34" s="341">
        <f>E33*Tablas!$X$3</f>
        <v>723.04</v>
      </c>
      <c r="F34" s="342">
        <f>F33*Tablas!$X$3</f>
        <v>546.91999999999996</v>
      </c>
      <c r="G34" s="342">
        <f>G33*Tablas!$X$3</f>
        <v>442.32</v>
      </c>
      <c r="H34" s="177"/>
      <c r="I34" s="154"/>
      <c r="J34" s="227"/>
      <c r="K34" s="131"/>
      <c r="L34" s="131"/>
      <c r="M34" s="131"/>
      <c r="N34" s="131"/>
      <c r="O34" s="131"/>
      <c r="P34" s="131"/>
      <c r="Q34" s="131"/>
      <c r="R34" s="131"/>
      <c r="S34" s="131"/>
      <c r="T34" s="131"/>
      <c r="U34" s="131"/>
      <c r="V34" s="131"/>
      <c r="W34" s="226"/>
      <c r="Y34" s="227"/>
      <c r="Z34" s="131"/>
      <c r="AA34" s="131"/>
      <c r="AB34" s="131"/>
      <c r="AC34" s="131"/>
      <c r="AD34" s="131"/>
      <c r="AE34" s="131"/>
      <c r="AF34" s="131"/>
      <c r="AG34" s="131"/>
      <c r="AH34" s="131"/>
      <c r="AI34" s="131"/>
      <c r="AJ34" s="131"/>
      <c r="AK34" s="131"/>
      <c r="AL34" s="226"/>
      <c r="AN34" s="227"/>
      <c r="AO34" s="131"/>
      <c r="AP34" s="131"/>
      <c r="AQ34" s="131"/>
      <c r="AR34" s="131"/>
      <c r="AS34" s="131"/>
      <c r="AT34" s="131"/>
      <c r="AU34" s="131"/>
      <c r="AV34" s="131"/>
      <c r="AW34" s="131"/>
      <c r="AX34" s="131"/>
      <c r="AY34" s="131"/>
      <c r="AZ34" s="131"/>
      <c r="BA34" s="226"/>
    </row>
    <row r="35" spans="1:53" s="119" customFormat="1" ht="18" hidden="1" customHeight="1" x14ac:dyDescent="0.15">
      <c r="A35" s="589" t="s">
        <v>100</v>
      </c>
      <c r="B35" s="590"/>
      <c r="C35" s="335"/>
      <c r="D35" s="335"/>
      <c r="E35" s="335"/>
      <c r="F35" s="344"/>
      <c r="G35" s="392"/>
      <c r="H35" s="176"/>
      <c r="I35" s="153"/>
      <c r="J35" s="227"/>
      <c r="K35" s="131"/>
      <c r="L35" s="131"/>
      <c r="M35" s="131"/>
      <c r="N35" s="131"/>
      <c r="O35" s="131"/>
      <c r="P35" s="131"/>
      <c r="Q35" s="131"/>
      <c r="R35" s="131"/>
      <c r="S35" s="131"/>
      <c r="T35" s="131"/>
      <c r="U35" s="131"/>
      <c r="V35" s="131"/>
      <c r="W35" s="226"/>
      <c r="Y35" s="227"/>
      <c r="Z35" s="131"/>
      <c r="AA35" s="131"/>
      <c r="AB35" s="131"/>
      <c r="AC35" s="131"/>
      <c r="AD35" s="131"/>
      <c r="AE35" s="131"/>
      <c r="AF35" s="131"/>
      <c r="AG35" s="131"/>
      <c r="AH35" s="131"/>
      <c r="AI35" s="131"/>
      <c r="AJ35" s="131"/>
      <c r="AK35" s="131"/>
      <c r="AL35" s="226"/>
      <c r="AN35" s="227"/>
      <c r="AO35" s="131"/>
      <c r="AP35" s="131"/>
      <c r="AQ35" s="131"/>
      <c r="AR35" s="131"/>
      <c r="AS35" s="131"/>
      <c r="AT35" s="131"/>
      <c r="AU35" s="131"/>
      <c r="AV35" s="131"/>
      <c r="AW35" s="131"/>
      <c r="AX35" s="131"/>
      <c r="AY35" s="131"/>
      <c r="AZ35" s="131"/>
      <c r="BA35" s="226"/>
    </row>
    <row r="36" spans="1:53" ht="19" hidden="1" customHeight="1" thickBot="1" x14ac:dyDescent="0.2">
      <c r="A36" s="591" t="s">
        <v>83</v>
      </c>
      <c r="B36" s="592"/>
      <c r="C36" s="183"/>
      <c r="D36" s="183"/>
      <c r="E36" s="183"/>
      <c r="F36" s="345"/>
      <c r="G36" s="392"/>
      <c r="H36" s="176"/>
      <c r="I36" s="153"/>
      <c r="J36" s="227"/>
      <c r="K36" s="131"/>
      <c r="L36" s="131"/>
      <c r="M36" s="131"/>
      <c r="N36" s="131"/>
      <c r="O36" s="131"/>
      <c r="P36" s="131"/>
      <c r="Q36" s="242"/>
      <c r="R36" s="131"/>
      <c r="S36" s="131"/>
      <c r="T36" s="131"/>
      <c r="U36" s="131"/>
      <c r="V36" s="131"/>
      <c r="W36" s="226"/>
      <c r="Y36" s="227"/>
      <c r="Z36" s="131"/>
      <c r="AA36" s="131"/>
      <c r="AB36" s="131"/>
      <c r="AC36" s="131"/>
      <c r="AD36" s="131"/>
      <c r="AE36" s="131"/>
      <c r="AF36" s="242"/>
      <c r="AG36" s="131"/>
      <c r="AH36" s="131"/>
      <c r="AI36" s="131"/>
      <c r="AJ36" s="131"/>
      <c r="AK36" s="131"/>
      <c r="AL36" s="226"/>
      <c r="AN36" s="227"/>
      <c r="AO36" s="131"/>
      <c r="AP36" s="131"/>
      <c r="AQ36" s="131"/>
      <c r="AR36" s="131"/>
      <c r="AS36" s="131"/>
      <c r="AT36" s="131"/>
      <c r="AU36" s="242"/>
      <c r="AV36" s="131"/>
      <c r="AW36" s="131"/>
      <c r="AX36" s="131"/>
      <c r="AY36" s="131"/>
      <c r="AZ36" s="131"/>
      <c r="BA36" s="226"/>
    </row>
    <row r="37" spans="1:53" ht="18" x14ac:dyDescent="0.15">
      <c r="A37" s="346" t="s">
        <v>84</v>
      </c>
      <c r="B37" s="347"/>
      <c r="C37" s="347">
        <f>SUM(C33:C36)</f>
        <v>26461.863999999998</v>
      </c>
      <c r="D37" s="347">
        <f>SUM(D33:D36)</f>
        <v>22584.639999999999</v>
      </c>
      <c r="E37" s="347">
        <f>SUM(E33:E36)</f>
        <v>18799.04</v>
      </c>
      <c r="F37" s="348">
        <f>SUM(F33:F36)</f>
        <v>14219.92</v>
      </c>
      <c r="G37" s="348">
        <f>SUM(G33:G36)</f>
        <v>11500.32</v>
      </c>
      <c r="H37" s="177"/>
      <c r="I37" s="154"/>
      <c r="J37" s="227"/>
      <c r="K37" s="131"/>
      <c r="L37" s="131"/>
      <c r="M37" s="131"/>
      <c r="N37" s="131"/>
      <c r="O37" s="131"/>
      <c r="P37" s="131"/>
      <c r="Q37" s="242"/>
      <c r="R37" s="131"/>
      <c r="S37" s="131"/>
      <c r="T37" s="131"/>
      <c r="U37" s="131"/>
      <c r="V37" s="131"/>
      <c r="W37" s="226"/>
      <c r="Y37" s="227"/>
      <c r="Z37" s="131"/>
      <c r="AA37" s="131"/>
      <c r="AB37" s="131"/>
      <c r="AC37" s="131"/>
      <c r="AD37" s="131"/>
      <c r="AE37" s="131"/>
      <c r="AF37" s="242"/>
      <c r="AG37" s="131"/>
      <c r="AH37" s="131"/>
      <c r="AI37" s="131"/>
      <c r="AJ37" s="131"/>
      <c r="AK37" s="131"/>
      <c r="AL37" s="226"/>
      <c r="AN37" s="227"/>
      <c r="AO37" s="131"/>
      <c r="AP37" s="131"/>
      <c r="AQ37" s="131"/>
      <c r="AR37" s="131"/>
      <c r="AS37" s="131"/>
      <c r="AT37" s="131"/>
      <c r="AU37" s="242"/>
      <c r="AV37" s="131"/>
      <c r="AW37" s="131"/>
      <c r="AX37" s="131"/>
      <c r="AY37" s="131"/>
      <c r="AZ37" s="131"/>
      <c r="BA37" s="226"/>
    </row>
    <row r="38" spans="1:53" ht="18" x14ac:dyDescent="0.15">
      <c r="A38" s="18"/>
      <c r="B38" s="18"/>
      <c r="C38" s="18"/>
      <c r="D38" s="18"/>
      <c r="E38" s="18"/>
      <c r="F38" s="184"/>
      <c r="G38" s="184"/>
      <c r="H38" s="177"/>
      <c r="I38" s="154"/>
      <c r="J38" s="227"/>
      <c r="K38" s="131"/>
      <c r="L38" s="131"/>
      <c r="M38" s="131"/>
      <c r="N38" s="131"/>
      <c r="O38" s="131"/>
      <c r="P38" s="131"/>
      <c r="Q38" s="131"/>
      <c r="R38" s="131"/>
      <c r="S38" s="131"/>
      <c r="T38" s="131"/>
      <c r="U38" s="131"/>
      <c r="V38" s="131"/>
      <c r="W38" s="226"/>
      <c r="Y38" s="227"/>
      <c r="Z38" s="131"/>
      <c r="AA38" s="131"/>
      <c r="AB38" s="131"/>
      <c r="AC38" s="131"/>
      <c r="AD38" s="131"/>
      <c r="AE38" s="131"/>
      <c r="AF38" s="131"/>
      <c r="AG38" s="131"/>
      <c r="AH38" s="131"/>
      <c r="AI38" s="131"/>
      <c r="AJ38" s="131"/>
      <c r="AK38" s="131"/>
      <c r="AL38" s="226"/>
      <c r="AN38" s="227"/>
      <c r="AO38" s="131"/>
      <c r="AP38" s="131"/>
      <c r="AQ38" s="131"/>
      <c r="AR38" s="131"/>
      <c r="AS38" s="131"/>
      <c r="AT38" s="131"/>
      <c r="AU38" s="131"/>
      <c r="AV38" s="131"/>
      <c r="AW38" s="131"/>
      <c r="AX38" s="131"/>
      <c r="AY38" s="131"/>
      <c r="AZ38" s="131"/>
      <c r="BA38" s="226"/>
    </row>
    <row r="39" spans="1:53" ht="18" x14ac:dyDescent="0.15">
      <c r="A39" s="580" t="s">
        <v>105</v>
      </c>
      <c r="B39" s="581"/>
      <c r="C39" s="581"/>
      <c r="D39" s="581"/>
      <c r="E39" s="581"/>
      <c r="F39" s="581"/>
      <c r="G39" s="582"/>
      <c r="J39" s="243"/>
      <c r="K39" s="242"/>
      <c r="L39" s="242"/>
      <c r="M39" s="242"/>
      <c r="N39" s="242"/>
      <c r="O39" s="242"/>
      <c r="P39" s="242"/>
      <c r="Q39" s="131"/>
      <c r="R39" s="242"/>
      <c r="S39" s="242"/>
      <c r="T39" s="242"/>
      <c r="U39" s="242"/>
      <c r="V39" s="242"/>
      <c r="W39" s="244"/>
      <c r="Y39" s="243"/>
      <c r="Z39" s="242"/>
      <c r="AA39" s="242"/>
      <c r="AB39" s="242"/>
      <c r="AC39" s="242"/>
      <c r="AD39" s="242"/>
      <c r="AE39" s="242"/>
      <c r="AF39" s="131"/>
      <c r="AG39" s="242"/>
      <c r="AH39" s="242"/>
      <c r="AI39" s="242"/>
      <c r="AJ39" s="242"/>
      <c r="AK39" s="242"/>
      <c r="AL39" s="244"/>
      <c r="AN39" s="243"/>
      <c r="AO39" s="242"/>
      <c r="AP39" s="242"/>
      <c r="AQ39" s="242"/>
      <c r="AR39" s="242"/>
      <c r="AS39" s="242"/>
      <c r="AT39" s="242"/>
      <c r="AU39" s="131"/>
      <c r="AV39" s="242"/>
      <c r="AW39" s="242"/>
      <c r="AX39" s="242"/>
      <c r="AY39" s="242"/>
      <c r="AZ39" s="242"/>
      <c r="BA39" s="244"/>
    </row>
    <row r="40" spans="1:53" s="119" customFormat="1" ht="18" x14ac:dyDescent="0.15">
      <c r="A40" s="541" t="s">
        <v>77</v>
      </c>
      <c r="B40" s="542"/>
      <c r="C40" s="130">
        <f>(C30-75)*Tablas!$K$4+75</f>
        <v>6158.1014999999998</v>
      </c>
      <c r="D40" s="130">
        <f>(D30-75)*Tablas!$K$4+75</f>
        <v>5205.2939999999999</v>
      </c>
      <c r="E40" s="130">
        <f>(E30-75)*Tablas!$K$4+75</f>
        <v>4338.5955999999996</v>
      </c>
      <c r="F40" s="336">
        <f>(F30-75)*Tablas!$K$4+75</f>
        <v>3186.1000000000004</v>
      </c>
      <c r="G40" s="336">
        <f>(G30-75)*Tablas!$K$4+75</f>
        <v>2514.59</v>
      </c>
      <c r="H40" s="175"/>
      <c r="I40" s="115"/>
      <c r="J40" s="227"/>
      <c r="K40" s="131"/>
      <c r="L40" s="131"/>
      <c r="M40" s="131"/>
      <c r="N40" s="131"/>
      <c r="O40" s="131"/>
      <c r="P40" s="131"/>
      <c r="Q40" s="131"/>
      <c r="R40" s="131"/>
      <c r="S40" s="131"/>
      <c r="T40" s="131"/>
      <c r="U40" s="131"/>
      <c r="V40" s="131"/>
      <c r="W40" s="226"/>
      <c r="Y40" s="227"/>
      <c r="Z40" s="131"/>
      <c r="AA40" s="131"/>
      <c r="AB40" s="131"/>
      <c r="AC40" s="131"/>
      <c r="AD40" s="131"/>
      <c r="AE40" s="131"/>
      <c r="AF40" s="131"/>
      <c r="AG40" s="131"/>
      <c r="AH40" s="131"/>
      <c r="AI40" s="131"/>
      <c r="AJ40" s="131"/>
      <c r="AK40" s="131"/>
      <c r="AL40" s="226"/>
      <c r="AN40" s="227"/>
      <c r="AO40" s="131"/>
      <c r="AP40" s="131"/>
      <c r="AQ40" s="131"/>
      <c r="AR40" s="131"/>
      <c r="AS40" s="131"/>
      <c r="AT40" s="131"/>
      <c r="AU40" s="131"/>
      <c r="AV40" s="131"/>
      <c r="AW40" s="131"/>
      <c r="AX40" s="131"/>
      <c r="AY40" s="131"/>
      <c r="AZ40" s="131"/>
      <c r="BA40" s="226"/>
    </row>
    <row r="41" spans="1:53" ht="18" x14ac:dyDescent="0.15">
      <c r="A41" s="541" t="s">
        <v>78</v>
      </c>
      <c r="B41" s="542"/>
      <c r="C41" s="130">
        <f>C31*Tablas!$K$4</f>
        <v>6083.1014999999998</v>
      </c>
      <c r="D41" s="130">
        <f>D31*Tablas!$K$4</f>
        <v>5130.2939999999999</v>
      </c>
      <c r="E41" s="130">
        <f>E31*Tablas!$K$4</f>
        <v>4263.5955999999996</v>
      </c>
      <c r="F41" s="336">
        <f>F31*Tablas!$K$4</f>
        <v>3111.1000000000004</v>
      </c>
      <c r="G41" s="336">
        <f>G31*Tablas!$K$4</f>
        <v>2439.59</v>
      </c>
      <c r="H41" s="176"/>
      <c r="I41" s="153"/>
      <c r="J41" s="227"/>
      <c r="K41" s="131"/>
      <c r="L41" s="131"/>
      <c r="M41" s="131"/>
      <c r="N41" s="131"/>
      <c r="O41" s="131"/>
      <c r="P41" s="131"/>
      <c r="Q41" s="131"/>
      <c r="R41" s="131"/>
      <c r="S41" s="131"/>
      <c r="T41" s="131"/>
      <c r="U41" s="131"/>
      <c r="V41" s="131"/>
      <c r="W41" s="226"/>
      <c r="Y41" s="227"/>
      <c r="Z41" s="131"/>
      <c r="AA41" s="131"/>
      <c r="AB41" s="131"/>
      <c r="AC41" s="131"/>
      <c r="AD41" s="131"/>
      <c r="AE41" s="131"/>
      <c r="AF41" s="131"/>
      <c r="AG41" s="131"/>
      <c r="AH41" s="131"/>
      <c r="AI41" s="131"/>
      <c r="AJ41" s="131"/>
      <c r="AK41" s="131"/>
      <c r="AL41" s="226"/>
      <c r="AN41" s="227"/>
      <c r="AO41" s="131"/>
      <c r="AP41" s="131"/>
      <c r="AQ41" s="131"/>
      <c r="AR41" s="131"/>
      <c r="AS41" s="131"/>
      <c r="AT41" s="131"/>
      <c r="AU41" s="131"/>
      <c r="AV41" s="131"/>
      <c r="AW41" s="131"/>
      <c r="AX41" s="131"/>
      <c r="AY41" s="131"/>
      <c r="AZ41" s="131"/>
      <c r="BA41" s="226"/>
    </row>
    <row r="42" spans="1:53" ht="18" x14ac:dyDescent="0.15">
      <c r="A42" s="541" t="s">
        <v>79</v>
      </c>
      <c r="B42" s="542"/>
      <c r="C42" s="130">
        <f>C32*Tablas!$K$4</f>
        <v>1279.42</v>
      </c>
      <c r="D42" s="130">
        <f>D32*Tablas!$K$4</f>
        <v>1209.1420000000001</v>
      </c>
      <c r="E42" s="130">
        <f>E32*Tablas!$K$4</f>
        <v>1013.3388</v>
      </c>
      <c r="F42" s="336">
        <f>F32*Tablas!$K$4</f>
        <v>984.74</v>
      </c>
      <c r="G42" s="336">
        <f>G32*Tablas!$K$4</f>
        <v>941.81000000000006</v>
      </c>
      <c r="H42" s="176"/>
      <c r="I42" s="153"/>
      <c r="J42" s="227"/>
      <c r="K42" s="131"/>
      <c r="L42" s="131"/>
      <c r="M42" s="131"/>
      <c r="N42" s="131"/>
      <c r="O42" s="131"/>
      <c r="P42" s="131"/>
      <c r="Q42" s="242"/>
      <c r="R42" s="131"/>
      <c r="S42" s="131"/>
      <c r="T42" s="131"/>
      <c r="U42" s="131"/>
      <c r="V42" s="131"/>
      <c r="W42" s="226"/>
      <c r="Y42" s="227"/>
      <c r="Z42" s="131"/>
      <c r="AA42" s="131"/>
      <c r="AB42" s="131"/>
      <c r="AC42" s="131"/>
      <c r="AD42" s="131"/>
      <c r="AE42" s="131"/>
      <c r="AF42" s="242"/>
      <c r="AG42" s="131"/>
      <c r="AH42" s="131"/>
      <c r="AI42" s="131"/>
      <c r="AJ42" s="131"/>
      <c r="AK42" s="131"/>
      <c r="AL42" s="226"/>
      <c r="AN42" s="227"/>
      <c r="AO42" s="131"/>
      <c r="AP42" s="131"/>
      <c r="AQ42" s="131"/>
      <c r="AR42" s="131"/>
      <c r="AS42" s="131"/>
      <c r="AT42" s="131"/>
      <c r="AU42" s="242"/>
      <c r="AV42" s="131"/>
      <c r="AW42" s="131"/>
      <c r="AX42" s="131"/>
      <c r="AY42" s="131"/>
      <c r="AZ42" s="131"/>
      <c r="BA42" s="226"/>
    </row>
    <row r="43" spans="1:53" ht="18" x14ac:dyDescent="0.15">
      <c r="A43" s="337" t="s">
        <v>80</v>
      </c>
      <c r="B43" s="338"/>
      <c r="C43" s="338">
        <f>SUM(C40:C42)</f>
        <v>13520.623</v>
      </c>
      <c r="D43" s="338">
        <f>SUM(D40:D42)</f>
        <v>11544.73</v>
      </c>
      <c r="E43" s="338">
        <f>SUM(E40:E42)</f>
        <v>9615.5299999999988</v>
      </c>
      <c r="F43" s="339">
        <f>SUM(F40:F42)</f>
        <v>7281.9400000000005</v>
      </c>
      <c r="G43" s="339">
        <f>SUM(G40:G42)</f>
        <v>5895.9900000000007</v>
      </c>
      <c r="H43" s="176"/>
      <c r="I43" s="153"/>
      <c r="J43" s="227"/>
      <c r="K43" s="131"/>
      <c r="L43" s="131"/>
      <c r="M43" s="131"/>
      <c r="N43" s="131"/>
      <c r="O43" s="131"/>
      <c r="P43" s="131"/>
      <c r="Q43" s="131"/>
      <c r="R43" s="131"/>
      <c r="S43" s="131"/>
      <c r="T43" s="131"/>
      <c r="U43" s="131"/>
      <c r="V43" s="131"/>
      <c r="W43" s="226"/>
      <c r="Y43" s="227"/>
      <c r="Z43" s="131"/>
      <c r="AA43" s="131"/>
      <c r="AB43" s="131"/>
      <c r="AC43" s="131"/>
      <c r="AD43" s="131"/>
      <c r="AE43" s="131"/>
      <c r="AF43" s="131"/>
      <c r="AG43" s="131"/>
      <c r="AH43" s="131"/>
      <c r="AI43" s="131"/>
      <c r="AJ43" s="131"/>
      <c r="AK43" s="131"/>
      <c r="AL43" s="226"/>
      <c r="AN43" s="227"/>
      <c r="AO43" s="131"/>
      <c r="AP43" s="131"/>
      <c r="AQ43" s="131"/>
      <c r="AR43" s="131"/>
      <c r="AS43" s="131"/>
      <c r="AT43" s="131"/>
      <c r="AU43" s="131"/>
      <c r="AV43" s="131"/>
      <c r="AW43" s="131"/>
      <c r="AX43" s="131"/>
      <c r="AY43" s="131"/>
      <c r="AZ43" s="131"/>
      <c r="BA43" s="226"/>
    </row>
    <row r="44" spans="1:53" ht="31" hidden="1" customHeight="1" thickBot="1" x14ac:dyDescent="0.2">
      <c r="A44" s="543" t="s">
        <v>99</v>
      </c>
      <c r="B44" s="544"/>
      <c r="C44" s="182">
        <f>IF('INGRESO DE DATOS'!$P$3,C43*-15%,0)</f>
        <v>0</v>
      </c>
      <c r="D44" s="182">
        <f>IF('INGRESO DE DATOS'!$P$3,D43*-15%,0)</f>
        <v>0</v>
      </c>
      <c r="E44" s="182">
        <f>IF('INGRESO DE DATOS'!$P$3,E43*-15%,0)</f>
        <v>0</v>
      </c>
      <c r="F44" s="340">
        <f>IF('INGRESO DE DATOS'!$P$3,F43*-15%,0)</f>
        <v>0</v>
      </c>
      <c r="G44" s="393"/>
      <c r="H44" s="176"/>
      <c r="I44" s="153"/>
      <c r="J44" s="243"/>
      <c r="K44" s="242"/>
      <c r="L44" s="242"/>
      <c r="M44" s="242"/>
      <c r="N44" s="242"/>
      <c r="O44" s="242"/>
      <c r="P44" s="242"/>
      <c r="Q44" s="131"/>
      <c r="R44" s="242"/>
      <c r="S44" s="242"/>
      <c r="T44" s="242"/>
      <c r="U44" s="242"/>
      <c r="V44" s="242"/>
      <c r="W44" s="244"/>
      <c r="Y44" s="243"/>
      <c r="Z44" s="242"/>
      <c r="AA44" s="242"/>
      <c r="AB44" s="242"/>
      <c r="AC44" s="242"/>
      <c r="AD44" s="242"/>
      <c r="AE44" s="242"/>
      <c r="AF44" s="131"/>
      <c r="AG44" s="242"/>
      <c r="AH44" s="242"/>
      <c r="AI44" s="242"/>
      <c r="AJ44" s="242"/>
      <c r="AK44" s="242"/>
      <c r="AL44" s="244"/>
      <c r="AN44" s="243"/>
      <c r="AO44" s="242"/>
      <c r="AP44" s="242"/>
      <c r="AQ44" s="242"/>
      <c r="AR44" s="242"/>
      <c r="AS44" s="242"/>
      <c r="AT44" s="242"/>
      <c r="AU44" s="131"/>
      <c r="AV44" s="242"/>
      <c r="AW44" s="242"/>
      <c r="AX44" s="242"/>
      <c r="AY44" s="242"/>
      <c r="AZ44" s="242"/>
      <c r="BA44" s="244"/>
    </row>
    <row r="45" spans="1:53" ht="36.75" customHeight="1" thickBot="1" x14ac:dyDescent="0.2">
      <c r="A45" s="557" t="str">
        <f>A34</f>
        <v>Contribución 3.5% Superintendencia de Bancos
 Contribución 0.5% Seguro Social Campesino</v>
      </c>
      <c r="B45" s="558"/>
      <c r="C45" s="209">
        <f>C43*Tablas!$X$3</f>
        <v>540.82492000000002</v>
      </c>
      <c r="D45" s="209">
        <f>D43*Tablas!$X$3</f>
        <v>461.78919999999999</v>
      </c>
      <c r="E45" s="209">
        <f>E43*Tablas!$X$3</f>
        <v>384.62119999999999</v>
      </c>
      <c r="F45" s="349">
        <f>F43*Tablas!$X$3</f>
        <v>291.27760000000001</v>
      </c>
      <c r="G45" s="349">
        <f>G43*Tablas!$X$3</f>
        <v>235.83960000000002</v>
      </c>
      <c r="H45" s="177"/>
      <c r="I45" s="154"/>
      <c r="J45" s="227"/>
      <c r="K45" s="131"/>
      <c r="L45" s="131"/>
      <c r="M45" s="131"/>
      <c r="N45" s="131"/>
      <c r="O45" s="131"/>
      <c r="P45" s="131"/>
      <c r="Q45" s="131"/>
      <c r="R45" s="131"/>
      <c r="S45" s="131"/>
      <c r="T45" s="131"/>
      <c r="U45" s="131"/>
      <c r="V45" s="131"/>
      <c r="W45" s="226"/>
      <c r="Y45" s="227"/>
      <c r="Z45" s="131"/>
      <c r="AA45" s="131"/>
      <c r="AB45" s="131"/>
      <c r="AC45" s="131"/>
      <c r="AD45" s="131"/>
      <c r="AE45" s="131"/>
      <c r="AF45" s="131"/>
      <c r="AG45" s="131"/>
      <c r="AH45" s="131"/>
      <c r="AI45" s="131"/>
      <c r="AJ45" s="131"/>
      <c r="AK45" s="131"/>
      <c r="AL45" s="226"/>
      <c r="AN45" s="227"/>
      <c r="AO45" s="131"/>
      <c r="AP45" s="131"/>
      <c r="AQ45" s="131"/>
      <c r="AR45" s="131"/>
      <c r="AS45" s="131"/>
      <c r="AT45" s="131"/>
      <c r="AU45" s="131"/>
      <c r="AV45" s="131"/>
      <c r="AW45" s="131"/>
      <c r="AX45" s="131"/>
      <c r="AY45" s="131"/>
      <c r="AZ45" s="131"/>
      <c r="BA45" s="226"/>
    </row>
    <row r="46" spans="1:53" s="119" customFormat="1" ht="18" hidden="1" customHeight="1" x14ac:dyDescent="0.15">
      <c r="A46" s="541" t="s">
        <v>100</v>
      </c>
      <c r="B46" s="542"/>
      <c r="C46" s="130"/>
      <c r="D46" s="130"/>
      <c r="E46" s="130"/>
      <c r="F46" s="336"/>
      <c r="G46" s="392"/>
      <c r="H46" s="176"/>
      <c r="I46" s="153"/>
      <c r="J46" s="227"/>
      <c r="K46" s="131"/>
      <c r="L46" s="131"/>
      <c r="M46" s="131"/>
      <c r="N46" s="131"/>
      <c r="O46" s="131"/>
      <c r="P46" s="131"/>
      <c r="Q46" s="131"/>
      <c r="R46" s="131"/>
      <c r="S46" s="131"/>
      <c r="T46" s="131"/>
      <c r="U46" s="131"/>
      <c r="V46" s="131"/>
      <c r="W46" s="226"/>
      <c r="Y46" s="227"/>
      <c r="Z46" s="131"/>
      <c r="AA46" s="131"/>
      <c r="AB46" s="131"/>
      <c r="AC46" s="131"/>
      <c r="AD46" s="131"/>
      <c r="AE46" s="131"/>
      <c r="AF46" s="131"/>
      <c r="AG46" s="131"/>
      <c r="AH46" s="131"/>
      <c r="AI46" s="131"/>
      <c r="AJ46" s="131"/>
      <c r="AK46" s="131"/>
      <c r="AL46" s="226"/>
      <c r="AN46" s="227"/>
      <c r="AO46" s="131"/>
      <c r="AP46" s="131"/>
      <c r="AQ46" s="131"/>
      <c r="AR46" s="131"/>
      <c r="AS46" s="131"/>
      <c r="AT46" s="131"/>
      <c r="AU46" s="131"/>
      <c r="AV46" s="131"/>
      <c r="AW46" s="131"/>
      <c r="AX46" s="131"/>
      <c r="AY46" s="131"/>
      <c r="AZ46" s="131"/>
      <c r="BA46" s="226"/>
    </row>
    <row r="47" spans="1:53" ht="19" hidden="1" customHeight="1" thickBot="1" x14ac:dyDescent="0.2">
      <c r="A47" s="545" t="s">
        <v>83</v>
      </c>
      <c r="B47" s="546"/>
      <c r="C47" s="183"/>
      <c r="D47" s="183"/>
      <c r="E47" s="183"/>
      <c r="F47" s="345"/>
      <c r="G47" s="392"/>
      <c r="H47" s="176"/>
      <c r="I47" s="153"/>
      <c r="J47" s="227"/>
      <c r="K47" s="131"/>
      <c r="L47" s="131"/>
      <c r="M47" s="131"/>
      <c r="N47" s="131"/>
      <c r="O47" s="131"/>
      <c r="P47" s="131"/>
      <c r="Q47" s="242"/>
      <c r="R47" s="131"/>
      <c r="S47" s="131"/>
      <c r="T47" s="131"/>
      <c r="U47" s="131"/>
      <c r="V47" s="131"/>
      <c r="W47" s="226"/>
      <c r="Y47" s="227"/>
      <c r="Z47" s="131"/>
      <c r="AA47" s="131"/>
      <c r="AB47" s="131"/>
      <c r="AC47" s="131"/>
      <c r="AD47" s="131"/>
      <c r="AE47" s="131"/>
      <c r="AF47" s="242"/>
      <c r="AG47" s="131"/>
      <c r="AH47" s="131"/>
      <c r="AI47" s="131"/>
      <c r="AJ47" s="131"/>
      <c r="AK47" s="131"/>
      <c r="AL47" s="226"/>
      <c r="AN47" s="227"/>
      <c r="AO47" s="131"/>
      <c r="AP47" s="131"/>
      <c r="AQ47" s="131"/>
      <c r="AR47" s="131"/>
      <c r="AS47" s="131"/>
      <c r="AT47" s="131"/>
      <c r="AU47" s="242"/>
      <c r="AV47" s="131"/>
      <c r="AW47" s="131"/>
      <c r="AX47" s="131"/>
      <c r="AY47" s="131"/>
      <c r="AZ47" s="131"/>
      <c r="BA47" s="226"/>
    </row>
    <row r="48" spans="1:53" ht="19" thickBot="1" x14ac:dyDescent="0.2">
      <c r="A48" s="350" t="s">
        <v>87</v>
      </c>
      <c r="B48" s="185"/>
      <c r="C48" s="186">
        <f>SUM(C43:C47)</f>
        <v>14061.447919999999</v>
      </c>
      <c r="D48" s="186">
        <f>SUM(D43:D47)</f>
        <v>12006.519199999999</v>
      </c>
      <c r="E48" s="186">
        <f>SUM(E43:E47)</f>
        <v>10000.151199999998</v>
      </c>
      <c r="F48" s="351">
        <f>SUM(F43:F47)</f>
        <v>7573.2176000000009</v>
      </c>
      <c r="G48" s="351">
        <f>SUM(G43:G47)</f>
        <v>6131.8296000000009</v>
      </c>
      <c r="H48" s="177"/>
      <c r="I48" s="154"/>
      <c r="J48" s="227"/>
      <c r="K48" s="131"/>
      <c r="L48" s="131"/>
      <c r="M48" s="131"/>
      <c r="N48" s="131"/>
      <c r="O48" s="131"/>
      <c r="P48" s="131"/>
      <c r="Q48" s="131"/>
      <c r="R48" s="131"/>
      <c r="S48" s="131"/>
      <c r="T48" s="131"/>
      <c r="U48" s="131"/>
      <c r="V48" s="131"/>
      <c r="W48" s="226"/>
      <c r="Y48" s="227"/>
      <c r="Z48" s="131"/>
      <c r="AA48" s="131"/>
      <c r="AB48" s="131"/>
      <c r="AC48" s="131"/>
      <c r="AD48" s="131"/>
      <c r="AE48" s="131"/>
      <c r="AF48" s="131"/>
      <c r="AG48" s="131"/>
      <c r="AH48" s="131"/>
      <c r="AI48" s="131"/>
      <c r="AJ48" s="131"/>
      <c r="AK48" s="131"/>
      <c r="AL48" s="226"/>
      <c r="AN48" s="227"/>
      <c r="AO48" s="131"/>
      <c r="AP48" s="131"/>
      <c r="AQ48" s="131"/>
      <c r="AR48" s="131"/>
      <c r="AS48" s="131"/>
      <c r="AT48" s="131"/>
      <c r="AU48" s="131"/>
      <c r="AV48" s="131"/>
      <c r="AW48" s="131"/>
      <c r="AX48" s="131"/>
      <c r="AY48" s="131"/>
      <c r="AZ48" s="131"/>
      <c r="BA48" s="226"/>
    </row>
    <row r="49" spans="1:53" ht="19" thickBot="1" x14ac:dyDescent="0.2">
      <c r="A49" s="352" t="s">
        <v>88</v>
      </c>
      <c r="B49" s="187"/>
      <c r="C49" s="187">
        <f>C43+C45-78</f>
        <v>13983.447919999999</v>
      </c>
      <c r="D49" s="187">
        <f t="shared" ref="D49:F49" si="0">D43+D45-78</f>
        <v>11928.519199999999</v>
      </c>
      <c r="E49" s="187">
        <f t="shared" si="0"/>
        <v>9922.1511999999984</v>
      </c>
      <c r="F49" s="353">
        <f t="shared" si="0"/>
        <v>7495.2176000000009</v>
      </c>
      <c r="G49" s="353">
        <f t="shared" ref="G49" si="1">G43+G45-78</f>
        <v>6053.8296000000009</v>
      </c>
      <c r="H49" s="175"/>
      <c r="I49" s="115"/>
      <c r="J49" s="227"/>
      <c r="K49" s="131"/>
      <c r="L49" s="131"/>
      <c r="M49" s="131"/>
      <c r="N49" s="131"/>
      <c r="O49" s="131"/>
      <c r="P49" s="131"/>
      <c r="Q49" s="131"/>
      <c r="R49" s="131"/>
      <c r="S49" s="131"/>
      <c r="T49" s="131"/>
      <c r="U49" s="131"/>
      <c r="V49" s="131"/>
      <c r="W49" s="226"/>
      <c r="Y49" s="227"/>
      <c r="Z49" s="131"/>
      <c r="AA49" s="131"/>
      <c r="AB49" s="131"/>
      <c r="AC49" s="131"/>
      <c r="AD49" s="131"/>
      <c r="AE49" s="131"/>
      <c r="AF49" s="131"/>
      <c r="AG49" s="131"/>
      <c r="AH49" s="131"/>
      <c r="AI49" s="131"/>
      <c r="AJ49" s="131"/>
      <c r="AK49" s="131"/>
      <c r="AL49" s="226"/>
      <c r="AN49" s="227"/>
      <c r="AO49" s="131"/>
      <c r="AP49" s="131"/>
      <c r="AQ49" s="131"/>
      <c r="AR49" s="131"/>
      <c r="AS49" s="131"/>
      <c r="AT49" s="131"/>
      <c r="AU49" s="131"/>
      <c r="AV49" s="131"/>
      <c r="AW49" s="131"/>
      <c r="AX49" s="131"/>
      <c r="AY49" s="131"/>
      <c r="AZ49" s="131"/>
      <c r="BA49" s="226"/>
    </row>
    <row r="50" spans="1:53" ht="18" x14ac:dyDescent="0.15">
      <c r="A50" s="346" t="s">
        <v>84</v>
      </c>
      <c r="B50" s="347"/>
      <c r="C50" s="347">
        <f>C48+C49</f>
        <v>28044.895839999997</v>
      </c>
      <c r="D50" s="347">
        <f>D48+D49</f>
        <v>23935.038399999998</v>
      </c>
      <c r="E50" s="347">
        <f>E48+E49</f>
        <v>19922.302399999997</v>
      </c>
      <c r="F50" s="348">
        <f>F48+F49</f>
        <v>15068.435200000002</v>
      </c>
      <c r="G50" s="348">
        <f>G48+G49</f>
        <v>12185.659200000002</v>
      </c>
      <c r="J50" s="243"/>
      <c r="K50" s="242"/>
      <c r="L50" s="242"/>
      <c r="M50" s="242"/>
      <c r="N50" s="242"/>
      <c r="O50" s="242"/>
      <c r="P50" s="242"/>
      <c r="Q50" s="242"/>
      <c r="R50" s="242"/>
      <c r="S50" s="242"/>
      <c r="T50" s="242"/>
      <c r="U50" s="242"/>
      <c r="V50" s="242"/>
      <c r="W50" s="244"/>
      <c r="Y50" s="243"/>
      <c r="Z50" s="242"/>
      <c r="AA50" s="242"/>
      <c r="AB50" s="242"/>
      <c r="AC50" s="242"/>
      <c r="AD50" s="242"/>
      <c r="AE50" s="242"/>
      <c r="AF50" s="242"/>
      <c r="AG50" s="242"/>
      <c r="AH50" s="242"/>
      <c r="AI50" s="242"/>
      <c r="AJ50" s="242"/>
      <c r="AK50" s="242"/>
      <c r="AL50" s="244"/>
      <c r="AN50" s="243"/>
      <c r="AO50" s="242"/>
      <c r="AP50" s="242"/>
      <c r="AQ50" s="242"/>
      <c r="AR50" s="242"/>
      <c r="AS50" s="242"/>
      <c r="AT50" s="242"/>
      <c r="AU50" s="242"/>
      <c r="AV50" s="242"/>
      <c r="AW50" s="242"/>
      <c r="AX50" s="242"/>
      <c r="AY50" s="242"/>
      <c r="AZ50" s="242"/>
      <c r="BA50" s="244"/>
    </row>
    <row r="51" spans="1:53" ht="18" x14ac:dyDescent="0.15">
      <c r="A51" s="18"/>
      <c r="B51" s="18"/>
      <c r="C51" s="18"/>
      <c r="D51" s="18"/>
      <c r="E51" s="18"/>
      <c r="F51" s="188"/>
      <c r="G51" s="188"/>
      <c r="H51" s="175"/>
      <c r="I51" s="115"/>
      <c r="J51" s="247"/>
      <c r="K51" s="245"/>
      <c r="L51" s="245"/>
      <c r="M51" s="245"/>
      <c r="N51" s="245"/>
      <c r="O51" s="245"/>
      <c r="P51" s="245"/>
      <c r="Q51" s="245"/>
      <c r="R51" s="245"/>
      <c r="S51" s="245"/>
      <c r="T51" s="245"/>
      <c r="U51" s="245"/>
      <c r="V51" s="245"/>
      <c r="W51" s="246"/>
      <c r="Y51" s="247"/>
      <c r="Z51" s="245"/>
      <c r="AA51" s="245"/>
      <c r="AB51" s="245"/>
      <c r="AC51" s="245"/>
      <c r="AD51" s="245"/>
      <c r="AE51" s="245"/>
      <c r="AF51" s="245"/>
      <c r="AG51" s="245"/>
      <c r="AH51" s="245"/>
      <c r="AI51" s="245"/>
      <c r="AJ51" s="245"/>
      <c r="AK51" s="245"/>
      <c r="AL51" s="246"/>
      <c r="AN51" s="247"/>
      <c r="AO51" s="245"/>
      <c r="AP51" s="245"/>
      <c r="AQ51" s="245"/>
      <c r="AR51" s="245"/>
      <c r="AS51" s="245"/>
      <c r="AT51" s="245"/>
      <c r="AU51" s="245"/>
      <c r="AV51" s="245"/>
      <c r="AW51" s="245"/>
      <c r="AX51" s="245"/>
      <c r="AY51" s="245"/>
      <c r="AZ51" s="245"/>
      <c r="BA51" s="246"/>
    </row>
    <row r="52" spans="1:53" ht="18" x14ac:dyDescent="0.15">
      <c r="A52" s="580" t="s">
        <v>89</v>
      </c>
      <c r="B52" s="581"/>
      <c r="C52" s="581"/>
      <c r="D52" s="581"/>
      <c r="E52" s="581"/>
      <c r="F52" s="581"/>
      <c r="G52" s="582"/>
      <c r="H52" s="176"/>
      <c r="I52" s="153"/>
    </row>
    <row r="53" spans="1:53" s="119" customFormat="1" ht="18" x14ac:dyDescent="0.15">
      <c r="A53" s="541" t="s">
        <v>77</v>
      </c>
      <c r="B53" s="542"/>
      <c r="C53" s="130">
        <f>(C30-75)*Tablas!$K$3+75</f>
        <v>3231.3262500000001</v>
      </c>
      <c r="D53" s="130">
        <f>(D30-75)*Tablas!$K$3+75</f>
        <v>2736.9450000000002</v>
      </c>
      <c r="E53" s="130">
        <f>(E30-75)*Tablas!$K$3+75</f>
        <v>2287.2429999999999</v>
      </c>
      <c r="F53" s="336">
        <f>(F30-75)*Tablas!$K$3+75</f>
        <v>1689.2500000000002</v>
      </c>
      <c r="G53" s="336">
        <f>(G30-75)*Tablas!$K$3+75</f>
        <v>1340.825</v>
      </c>
      <c r="H53" s="176"/>
      <c r="I53" s="153"/>
      <c r="J53" s="117"/>
      <c r="K53" s="117"/>
      <c r="L53" s="117"/>
      <c r="M53" s="117"/>
      <c r="N53" s="117"/>
      <c r="O53" s="117"/>
      <c r="P53" s="117"/>
      <c r="R53" s="117"/>
      <c r="S53" s="117"/>
      <c r="T53" s="117"/>
      <c r="U53" s="117"/>
      <c r="V53" s="117"/>
      <c r="W53" s="117"/>
    </row>
    <row r="54" spans="1:53" ht="18" x14ac:dyDescent="0.15">
      <c r="A54" s="541" t="s">
        <v>78</v>
      </c>
      <c r="B54" s="542"/>
      <c r="C54" s="130">
        <f>C31*Tablas!$K$3</f>
        <v>3156.3262500000001</v>
      </c>
      <c r="D54" s="130">
        <f>D31*Tablas!$K$3</f>
        <v>2661.9450000000002</v>
      </c>
      <c r="E54" s="130">
        <f>E31*Tablas!$K$3</f>
        <v>2212.2429999999999</v>
      </c>
      <c r="F54" s="336">
        <f>F31*Tablas!$K$3</f>
        <v>1614.2500000000002</v>
      </c>
      <c r="G54" s="336">
        <f>G31*Tablas!$K$3</f>
        <v>1265.825</v>
      </c>
      <c r="H54" s="176"/>
      <c r="I54" s="153"/>
    </row>
    <row r="55" spans="1:53" ht="18" x14ac:dyDescent="0.15">
      <c r="A55" s="541" t="s">
        <v>79</v>
      </c>
      <c r="B55" s="542"/>
      <c r="C55" s="130">
        <f>C32*Tablas!$K$3</f>
        <v>663.85</v>
      </c>
      <c r="D55" s="130">
        <f>D32*Tablas!$K$3</f>
        <v>627.3850000000001</v>
      </c>
      <c r="E55" s="130">
        <f>E32*Tablas!$K$3</f>
        <v>525.78899999999999</v>
      </c>
      <c r="F55" s="336">
        <f>F32*Tablas!$K$3</f>
        <v>510.95000000000005</v>
      </c>
      <c r="G55" s="336">
        <f>G32*Tablas!$K$3</f>
        <v>488.67500000000001</v>
      </c>
      <c r="H55" s="177"/>
      <c r="I55" s="154"/>
    </row>
    <row r="56" spans="1:53" ht="18" x14ac:dyDescent="0.15">
      <c r="A56" s="583" t="s">
        <v>80</v>
      </c>
      <c r="B56" s="584"/>
      <c r="C56" s="338">
        <f>SUM(C53:C55)</f>
        <v>7051.5025000000005</v>
      </c>
      <c r="D56" s="338">
        <f>SUM(D53:D55)</f>
        <v>6026.2750000000005</v>
      </c>
      <c r="E56" s="338">
        <f>SUM(E53:E55)</f>
        <v>5025.2749999999996</v>
      </c>
      <c r="F56" s="339">
        <f>SUM(F53:F55)</f>
        <v>3814.4500000000007</v>
      </c>
      <c r="G56" s="339">
        <f>SUM(G53:G55)</f>
        <v>3095.3250000000003</v>
      </c>
      <c r="H56" s="176"/>
      <c r="I56" s="153"/>
    </row>
    <row r="57" spans="1:53" ht="33" hidden="1" customHeight="1" thickBot="1" x14ac:dyDescent="0.2">
      <c r="A57" s="543" t="s">
        <v>99</v>
      </c>
      <c r="B57" s="544"/>
      <c r="C57" s="182">
        <f>IF('INGRESO DE DATOS'!$P$3,C56*-15%,0)</f>
        <v>0</v>
      </c>
      <c r="D57" s="182">
        <f>IF('INGRESO DE DATOS'!$P$3,D56*-15%,0)</f>
        <v>0</v>
      </c>
      <c r="E57" s="182">
        <f>IF('INGRESO DE DATOS'!$P$3,E56*-15%,0)</f>
        <v>0</v>
      </c>
      <c r="F57" s="340">
        <f>IF('INGRESO DE DATOS'!$P$3,F56*-15%,0)</f>
        <v>0</v>
      </c>
      <c r="G57" s="393"/>
      <c r="H57" s="176"/>
      <c r="I57" s="153"/>
      <c r="J57" s="119"/>
      <c r="K57" s="119"/>
      <c r="L57" s="119"/>
      <c r="M57" s="119"/>
      <c r="N57" s="119"/>
      <c r="O57" s="119"/>
      <c r="P57" s="119"/>
      <c r="R57" s="119"/>
      <c r="S57" s="119"/>
      <c r="T57" s="119"/>
      <c r="U57" s="119"/>
      <c r="V57" s="119"/>
      <c r="W57" s="119"/>
    </row>
    <row r="58" spans="1:53" ht="36.75" customHeight="1" thickBot="1" x14ac:dyDescent="0.2">
      <c r="A58" s="585" t="str">
        <f>A34</f>
        <v>Contribución 3.5% Superintendencia de Bancos
 Contribución 0.5% Seguro Social Campesino</v>
      </c>
      <c r="B58" s="586"/>
      <c r="C58" s="209">
        <f>C56*Tablas!$X$3</f>
        <v>282.06010000000003</v>
      </c>
      <c r="D58" s="209">
        <f>D56*Tablas!$X$3</f>
        <v>241.05100000000002</v>
      </c>
      <c r="E58" s="209">
        <f>E56*Tablas!$X$3</f>
        <v>201.011</v>
      </c>
      <c r="F58" s="349">
        <f>F56*Tablas!$X$3</f>
        <v>152.57800000000003</v>
      </c>
      <c r="G58" s="349">
        <f>G56*Tablas!$X$3</f>
        <v>123.81300000000002</v>
      </c>
      <c r="H58" s="176"/>
      <c r="I58" s="153"/>
      <c r="Q58" s="119"/>
    </row>
    <row r="59" spans="1:53" s="119" customFormat="1" ht="18" hidden="1" customHeight="1" x14ac:dyDescent="0.15">
      <c r="A59" s="541" t="s">
        <v>100</v>
      </c>
      <c r="B59" s="542"/>
      <c r="C59" s="130"/>
      <c r="D59" s="130"/>
      <c r="E59" s="130"/>
      <c r="F59" s="336"/>
      <c r="G59" s="392"/>
      <c r="H59" s="177"/>
      <c r="I59" s="154"/>
      <c r="J59" s="117"/>
      <c r="K59" s="117"/>
      <c r="L59" s="117"/>
      <c r="M59" s="117"/>
      <c r="N59" s="117"/>
      <c r="O59" s="117"/>
      <c r="P59" s="117"/>
      <c r="Q59" s="117"/>
      <c r="R59" s="117"/>
      <c r="S59" s="117"/>
      <c r="T59" s="117"/>
      <c r="U59" s="117"/>
      <c r="V59" s="117"/>
      <c r="W59" s="117"/>
    </row>
    <row r="60" spans="1:53" ht="19" hidden="1" customHeight="1" thickBot="1" x14ac:dyDescent="0.2">
      <c r="A60" s="545" t="s">
        <v>83</v>
      </c>
      <c r="B60" s="546"/>
      <c r="C60" s="183"/>
      <c r="D60" s="183"/>
      <c r="E60" s="183"/>
      <c r="F60" s="345"/>
      <c r="G60" s="392"/>
      <c r="H60" s="177"/>
      <c r="I60" s="154"/>
    </row>
    <row r="61" spans="1:53" ht="19" thickBot="1" x14ac:dyDescent="0.2">
      <c r="A61" s="350" t="s">
        <v>87</v>
      </c>
      <c r="B61" s="185"/>
      <c r="C61" s="186">
        <f>SUM(C56:C60)</f>
        <v>7333.5626000000002</v>
      </c>
      <c r="D61" s="186">
        <f>SUM(D56:D60)</f>
        <v>6267.3260000000009</v>
      </c>
      <c r="E61" s="186">
        <f>SUM(E56:E60)</f>
        <v>5226.2860000000001</v>
      </c>
      <c r="F61" s="351">
        <f>SUM(F56:F60)</f>
        <v>3967.0280000000007</v>
      </c>
      <c r="G61" s="351">
        <f>SUM(G56:G60)</f>
        <v>3219.1380000000004</v>
      </c>
    </row>
    <row r="62" spans="1:53" ht="19" thickBot="1" x14ac:dyDescent="0.2">
      <c r="A62" s="352" t="s">
        <v>90</v>
      </c>
      <c r="B62" s="187"/>
      <c r="C62" s="187">
        <f>C56+C58-78</f>
        <v>7255.5626000000002</v>
      </c>
      <c r="D62" s="187">
        <f t="shared" ref="D62:F62" si="2">D56+D58-78</f>
        <v>6189.3260000000009</v>
      </c>
      <c r="E62" s="187">
        <f t="shared" si="2"/>
        <v>5148.2860000000001</v>
      </c>
      <c r="F62" s="353">
        <f t="shared" si="2"/>
        <v>3889.0280000000007</v>
      </c>
      <c r="G62" s="353">
        <f t="shared" ref="G62" si="3">G56+G58-78</f>
        <v>3141.1380000000004</v>
      </c>
      <c r="H62" s="175"/>
      <c r="I62" s="115"/>
      <c r="J62" s="119"/>
      <c r="K62" s="119"/>
      <c r="L62" s="119"/>
      <c r="M62" s="119"/>
      <c r="N62" s="119"/>
      <c r="O62" s="119"/>
      <c r="P62" s="119"/>
      <c r="R62" s="119"/>
      <c r="S62" s="119"/>
      <c r="T62" s="119"/>
      <c r="U62" s="119"/>
      <c r="V62" s="119"/>
      <c r="W62" s="119"/>
    </row>
    <row r="63" spans="1:53" ht="18" x14ac:dyDescent="0.15">
      <c r="A63" s="346" t="s">
        <v>84</v>
      </c>
      <c r="B63" s="347"/>
      <c r="C63" s="347">
        <f>C61+(C62*3)</f>
        <v>29100.250400000001</v>
      </c>
      <c r="D63" s="347">
        <f>D61+(D62*3)</f>
        <v>24835.304000000004</v>
      </c>
      <c r="E63" s="347">
        <f>E61+(E62*3)</f>
        <v>20671.144</v>
      </c>
      <c r="F63" s="348">
        <f>F61+(F62*3)</f>
        <v>15634.112000000003</v>
      </c>
      <c r="G63" s="348">
        <f>G61+(G62*3)</f>
        <v>12642.552000000001</v>
      </c>
      <c r="H63" s="176"/>
      <c r="I63" s="153"/>
      <c r="J63" s="119"/>
      <c r="K63" s="119"/>
      <c r="L63" s="119"/>
      <c r="M63" s="119"/>
      <c r="N63" s="119"/>
      <c r="O63" s="119"/>
      <c r="P63" s="119"/>
      <c r="R63" s="119"/>
      <c r="S63" s="119"/>
      <c r="T63" s="119"/>
      <c r="U63" s="119"/>
      <c r="V63" s="119"/>
      <c r="W63" s="119"/>
    </row>
    <row r="64" spans="1:53" ht="18" x14ac:dyDescent="0.15">
      <c r="A64" s="18"/>
      <c r="B64" s="18"/>
      <c r="C64" s="18"/>
      <c r="D64" s="18"/>
      <c r="E64" s="18"/>
      <c r="F64" s="18"/>
      <c r="G64" s="18"/>
      <c r="H64" s="176"/>
      <c r="I64" s="153"/>
    </row>
    <row r="65" spans="1:17" ht="18" x14ac:dyDescent="0.15">
      <c r="A65" s="580" t="s">
        <v>91</v>
      </c>
      <c r="B65" s="581"/>
      <c r="C65" s="581"/>
      <c r="D65" s="581"/>
      <c r="E65" s="581"/>
      <c r="F65" s="581"/>
      <c r="G65" s="582"/>
      <c r="H65" s="176"/>
      <c r="I65" s="153"/>
      <c r="Q65" s="119"/>
    </row>
    <row r="66" spans="1:17" ht="18" x14ac:dyDescent="0.15">
      <c r="A66" s="541" t="s">
        <v>77</v>
      </c>
      <c r="B66" s="542"/>
      <c r="C66" s="130">
        <f>(C30-75)*Tablas!$K$2+75</f>
        <v>1146.2379999999996</v>
      </c>
      <c r="D66" s="130">
        <f>(D30-75)*Tablas!$K$2+75</f>
        <v>978.44799999999952</v>
      </c>
      <c r="E66" s="130">
        <f>(E30-75)*Tablas!$K$2+75</f>
        <v>825.82186666666632</v>
      </c>
      <c r="F66" s="336">
        <f>(F30-75)*Tablas!$K$2+75</f>
        <v>622.86666666666645</v>
      </c>
      <c r="G66" s="336">
        <f>(G30-75)*Tablas!$K$2+75</f>
        <v>504.61333333333317</v>
      </c>
      <c r="H66" s="176"/>
      <c r="I66" s="153"/>
    </row>
    <row r="67" spans="1:17" ht="18" x14ac:dyDescent="0.15">
      <c r="A67" s="541" t="s">
        <v>78</v>
      </c>
      <c r="B67" s="542"/>
      <c r="C67" s="130">
        <f>C31*Tablas!$K$2</f>
        <v>1071.2379999999996</v>
      </c>
      <c r="D67" s="130">
        <f>D31*Tablas!$K$2</f>
        <v>903.44799999999952</v>
      </c>
      <c r="E67" s="130">
        <f>E31*Tablas!$K$2</f>
        <v>750.82186666666632</v>
      </c>
      <c r="F67" s="336">
        <f>F31*Tablas!$K$2</f>
        <v>547.86666666666645</v>
      </c>
      <c r="G67" s="336">
        <f>G31*Tablas!$K$2</f>
        <v>429.61333333333317</v>
      </c>
      <c r="H67" s="176"/>
      <c r="I67" s="153"/>
    </row>
    <row r="68" spans="1:17" ht="18" x14ac:dyDescent="0.15">
      <c r="A68" s="541" t="s">
        <v>79</v>
      </c>
      <c r="B68" s="542"/>
      <c r="C68" s="130">
        <f>C32*Tablas!$K$2</f>
        <v>225.30666666666659</v>
      </c>
      <c r="D68" s="130">
        <f>D32*Tablas!$K$2</f>
        <v>212.93066666666658</v>
      </c>
      <c r="E68" s="130">
        <f>E32*Tablas!$K$2</f>
        <v>178.44959999999992</v>
      </c>
      <c r="F68" s="336">
        <f>F32*Tablas!$K$2</f>
        <v>173.41333333333327</v>
      </c>
      <c r="G68" s="336">
        <f>G32*Tablas!$K$2</f>
        <v>165.85333333333327</v>
      </c>
      <c r="H68" s="177"/>
      <c r="I68" s="154"/>
    </row>
    <row r="69" spans="1:17" ht="18" x14ac:dyDescent="0.15">
      <c r="A69" s="583" t="s">
        <v>80</v>
      </c>
      <c r="B69" s="584"/>
      <c r="C69" s="338">
        <f>SUM(C66:C68)</f>
        <v>2442.7826666666656</v>
      </c>
      <c r="D69" s="338">
        <f>SUM(D66:D68)</f>
        <v>2094.8266666666655</v>
      </c>
      <c r="E69" s="338">
        <f>SUM(E66:E68)</f>
        <v>1755.0933333333326</v>
      </c>
      <c r="F69" s="339">
        <f>SUM(F66:F68)</f>
        <v>1344.1466666666661</v>
      </c>
      <c r="G69" s="339">
        <f>SUM(G66:G68)</f>
        <v>1100.0799999999997</v>
      </c>
      <c r="H69" s="176"/>
      <c r="I69" s="153"/>
    </row>
    <row r="70" spans="1:17" ht="31" hidden="1" customHeight="1" thickBot="1" x14ac:dyDescent="0.2">
      <c r="A70" s="543" t="s">
        <v>99</v>
      </c>
      <c r="B70" s="544"/>
      <c r="C70" s="182">
        <f>IF('INGRESO DE DATOS'!$P$3,C69*-15%,0)</f>
        <v>0</v>
      </c>
      <c r="D70" s="182">
        <f>IF('INGRESO DE DATOS'!$P$3,D69*-15%,0)</f>
        <v>0</v>
      </c>
      <c r="E70" s="182">
        <f>IF('INGRESO DE DATOS'!$P$3,E69*-15%,0)</f>
        <v>0</v>
      </c>
      <c r="F70" s="340">
        <f>IF('INGRESO DE DATOS'!$P$3,F69*-15%,0)</f>
        <v>0</v>
      </c>
      <c r="G70" s="393"/>
      <c r="H70" s="176"/>
      <c r="I70" s="153"/>
    </row>
    <row r="71" spans="1:17" ht="39" customHeight="1" thickBot="1" x14ac:dyDescent="0.2">
      <c r="A71" s="585" t="str">
        <f>A58</f>
        <v>Contribución 3.5% Superintendencia de Bancos
 Contribución 0.5% Seguro Social Campesino</v>
      </c>
      <c r="B71" s="586"/>
      <c r="C71" s="209">
        <f>C69*Tablas!$X$3</f>
        <v>97.71130666666663</v>
      </c>
      <c r="D71" s="209">
        <f>D69*Tablas!$X$3</f>
        <v>83.793066666666618</v>
      </c>
      <c r="E71" s="209">
        <f>E69*Tablas!$X$3</f>
        <v>70.203733333333304</v>
      </c>
      <c r="F71" s="349">
        <f>F69*Tablas!$X$3</f>
        <v>53.765866666666646</v>
      </c>
      <c r="G71" s="349">
        <f>G69*Tablas!$X$3</f>
        <v>44.003199999999985</v>
      </c>
      <c r="H71" s="176"/>
      <c r="I71" s="153"/>
    </row>
    <row r="72" spans="1:17" ht="18" hidden="1" customHeight="1" x14ac:dyDescent="0.15">
      <c r="A72" s="541" t="s">
        <v>100</v>
      </c>
      <c r="B72" s="542"/>
      <c r="C72" s="130"/>
      <c r="D72" s="130"/>
      <c r="E72" s="130"/>
      <c r="F72" s="336"/>
      <c r="G72" s="392"/>
      <c r="H72" s="177"/>
      <c r="I72" s="154"/>
      <c r="Q72" s="119"/>
    </row>
    <row r="73" spans="1:17" ht="19" hidden="1" customHeight="1" thickBot="1" x14ac:dyDescent="0.2">
      <c r="A73" s="545" t="s">
        <v>83</v>
      </c>
      <c r="B73" s="546"/>
      <c r="C73" s="183"/>
      <c r="D73" s="183"/>
      <c r="E73" s="183"/>
      <c r="F73" s="345"/>
      <c r="G73" s="392"/>
      <c r="H73" s="177"/>
      <c r="I73" s="154"/>
      <c r="Q73" s="119"/>
    </row>
    <row r="74" spans="1:17" ht="19" thickBot="1" x14ac:dyDescent="0.2">
      <c r="A74" s="350" t="s">
        <v>87</v>
      </c>
      <c r="B74" s="185"/>
      <c r="C74" s="186">
        <f>SUM(C69:C73)</f>
        <v>2540.4939733333322</v>
      </c>
      <c r="D74" s="186">
        <f>SUM(D69:D73)</f>
        <v>2178.6197333333321</v>
      </c>
      <c r="E74" s="186">
        <f>SUM(E69:E73)</f>
        <v>1825.2970666666658</v>
      </c>
      <c r="F74" s="351">
        <f>SUM(F69:F73)</f>
        <v>1397.9125333333327</v>
      </c>
      <c r="G74" s="351">
        <f>SUM(G69:G73)</f>
        <v>1144.0831999999996</v>
      </c>
      <c r="H74" s="175"/>
      <c r="I74" s="115"/>
    </row>
    <row r="75" spans="1:17" ht="19" thickBot="1" x14ac:dyDescent="0.2">
      <c r="A75" s="352" t="s">
        <v>92</v>
      </c>
      <c r="B75" s="187"/>
      <c r="C75" s="187">
        <f>C69+C71-78</f>
        <v>2462.4939733333322</v>
      </c>
      <c r="D75" s="187">
        <f t="shared" ref="D75:F75" si="4">D69+D71-78</f>
        <v>2100.6197333333321</v>
      </c>
      <c r="E75" s="187">
        <f t="shared" si="4"/>
        <v>1747.2970666666658</v>
      </c>
      <c r="F75" s="353">
        <f t="shared" si="4"/>
        <v>1319.9125333333327</v>
      </c>
      <c r="G75" s="353">
        <f t="shared" ref="G75" si="5">G69+G71-78</f>
        <v>1066.0831999999996</v>
      </c>
    </row>
    <row r="76" spans="1:17" ht="18" x14ac:dyDescent="0.15">
      <c r="A76" s="346" t="s">
        <v>84</v>
      </c>
      <c r="B76" s="347"/>
      <c r="C76" s="347">
        <f>C74+(C75*11)</f>
        <v>29627.927679999986</v>
      </c>
      <c r="D76" s="347">
        <f>D74+(D75*11)</f>
        <v>25285.436799999985</v>
      </c>
      <c r="E76" s="347">
        <f>E74+(E75*11)</f>
        <v>21045.564799999989</v>
      </c>
      <c r="F76" s="348">
        <f>F74+(F75*11)</f>
        <v>15916.950399999992</v>
      </c>
      <c r="G76" s="348">
        <f>G74+(G75*11)</f>
        <v>12870.998399999995</v>
      </c>
    </row>
    <row r="78" spans="1:17" ht="16" customHeight="1" x14ac:dyDescent="0.15">
      <c r="A78" s="578" t="s">
        <v>106</v>
      </c>
      <c r="B78" s="579"/>
      <c r="C78" s="579"/>
      <c r="D78" s="579"/>
      <c r="E78" s="579"/>
      <c r="F78" s="579"/>
      <c r="G78" s="579"/>
    </row>
    <row r="79" spans="1:17" x14ac:dyDescent="0.15">
      <c r="A79" s="578"/>
      <c r="B79" s="579"/>
      <c r="C79" s="579"/>
      <c r="D79" s="579"/>
      <c r="E79" s="579"/>
      <c r="F79" s="579"/>
      <c r="G79" s="579"/>
    </row>
    <row r="80" spans="1:17" x14ac:dyDescent="0.15">
      <c r="A80" s="578"/>
      <c r="B80" s="579"/>
      <c r="C80" s="579"/>
      <c r="D80" s="579"/>
      <c r="E80" s="579"/>
      <c r="F80" s="579"/>
      <c r="G80" s="579"/>
    </row>
    <row r="81" spans="1:16" x14ac:dyDescent="0.15">
      <c r="A81" s="578"/>
      <c r="B81" s="579"/>
      <c r="C81" s="579"/>
      <c r="D81" s="579"/>
      <c r="E81" s="579"/>
      <c r="F81" s="579"/>
      <c r="G81" s="579"/>
    </row>
    <row r="86" spans="1:16" x14ac:dyDescent="0.15">
      <c r="J86" s="99"/>
      <c r="K86" s="99"/>
      <c r="L86" s="99"/>
      <c r="M86" s="99"/>
      <c r="N86" s="99"/>
      <c r="O86" s="99"/>
      <c r="P86" s="99"/>
    </row>
  </sheetData>
  <sheetProtection algorithmName="SHA-512" hashValue="kGf6IrHOXr7iqixDWrJer3Lulr2ZcpdIx+tfezRkwtvIdLG7ayyVnTr0psJVRP3v3j1MSqAIV01Mu22ckECUzg==" saltValue="rKOyJtCuxna3hxeXi8K9mQ==" spinCount="100000" sheet="1" objects="1" scenarios="1"/>
  <mergeCells count="48">
    <mergeCell ref="Y1:AL1"/>
    <mergeCell ref="AN1:BA1"/>
    <mergeCell ref="A1:F4"/>
    <mergeCell ref="G5:G6"/>
    <mergeCell ref="A5:F11"/>
    <mergeCell ref="G7:G11"/>
    <mergeCell ref="J1:W1"/>
    <mergeCell ref="A34:B34"/>
    <mergeCell ref="A35:B35"/>
    <mergeCell ref="A36:B36"/>
    <mergeCell ref="D19:F19"/>
    <mergeCell ref="B13:F13"/>
    <mergeCell ref="B21:C21"/>
    <mergeCell ref="A26:B26"/>
    <mergeCell ref="A27:B27"/>
    <mergeCell ref="A23:C23"/>
    <mergeCell ref="C17:D17"/>
    <mergeCell ref="A32:B32"/>
    <mergeCell ref="A69:B69"/>
    <mergeCell ref="A71:B71"/>
    <mergeCell ref="A44:B44"/>
    <mergeCell ref="A57:B57"/>
    <mergeCell ref="A70:B70"/>
    <mergeCell ref="A56:B56"/>
    <mergeCell ref="A58:B58"/>
    <mergeCell ref="A46:B46"/>
    <mergeCell ref="A47:B47"/>
    <mergeCell ref="A53:B53"/>
    <mergeCell ref="A54:B54"/>
    <mergeCell ref="A55:B55"/>
    <mergeCell ref="A60:B60"/>
    <mergeCell ref="A66:B66"/>
    <mergeCell ref="A78:G81"/>
    <mergeCell ref="A30:B30"/>
    <mergeCell ref="A52:G52"/>
    <mergeCell ref="A39:G39"/>
    <mergeCell ref="A29:G29"/>
    <mergeCell ref="A73:B73"/>
    <mergeCell ref="A40:B40"/>
    <mergeCell ref="A41:B41"/>
    <mergeCell ref="A42:B42"/>
    <mergeCell ref="A45:B45"/>
    <mergeCell ref="A31:B31"/>
    <mergeCell ref="A68:B68"/>
    <mergeCell ref="A72:B72"/>
    <mergeCell ref="A65:G65"/>
    <mergeCell ref="A59:B59"/>
    <mergeCell ref="A67:B67"/>
  </mergeCells>
  <conditionalFormatting sqref="B15">
    <cfRule type="cellIs" dxfId="33" priority="4" stopIfTrue="1" operator="greaterThan">
      <formula>2</formula>
    </cfRule>
    <cfRule type="cellIs" dxfId="32" priority="5" stopIfTrue="1" operator="lessThan">
      <formula>1</formula>
    </cfRule>
  </conditionalFormatting>
  <conditionalFormatting sqref="B19 G19">
    <cfRule type="cellIs" dxfId="31" priority="3" stopIfTrue="1" operator="lessThan">
      <formula>18</formula>
    </cfRule>
  </conditionalFormatting>
  <conditionalFormatting sqref="C17:D17">
    <cfRule type="containsText" dxfId="30" priority="1" operator="containsText" text="Cotización para dependiente de 24 años">
      <formula>NOT(ISERROR(SEARCH("Cotización para dependiente de 24 años",C17)))</formula>
    </cfRule>
  </conditionalFormatting>
  <printOptions horizontalCentered="1" verticalCentered="1"/>
  <pageMargins left="0.25" right="0.25" top="0.25" bottom="0.25" header="0.511811023622047" footer="0.511811023622047"/>
  <pageSetup paperSize="9" scale="55" orientation="portrait" horizontalDpi="300" verticalDpi="300"/>
  <headerFooter alignWithMargins="0"/>
  <drawing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 codeName="Sheet6">
    <pageSetUpPr fitToPage="1"/>
  </sheetPr>
  <dimension ref="A1:BA83"/>
  <sheetViews>
    <sheetView showGridLines="0" zoomScaleNormal="100" workbookViewId="0">
      <selection activeCell="A12" sqref="A12"/>
    </sheetView>
  </sheetViews>
  <sheetFormatPr baseColWidth="10" defaultColWidth="8.83203125" defaultRowHeight="16" x14ac:dyDescent="0.15"/>
  <cols>
    <col min="1" max="1" width="42.6640625" style="117" customWidth="1"/>
    <col min="2" max="7" width="20.83203125" style="117" customWidth="1"/>
    <col min="8" max="8" width="2" style="160" customWidth="1"/>
    <col min="9" max="10" width="8.83203125" style="117"/>
    <col min="11" max="11" width="8.83203125" style="117" customWidth="1"/>
    <col min="12" max="13" width="8.83203125" style="117"/>
    <col min="14" max="14" width="8.83203125" style="117" customWidth="1"/>
    <col min="15" max="15" width="8.83203125" style="117"/>
    <col min="16" max="17" width="8.83203125" style="117" customWidth="1"/>
    <col min="18" max="18" width="8.83203125" style="117"/>
    <col min="19" max="23" width="8.83203125" style="117" customWidth="1"/>
    <col min="24" max="16384" width="8.83203125" style="117"/>
  </cols>
  <sheetData>
    <row r="1" spans="1:53" x14ac:dyDescent="0.15">
      <c r="A1" s="151" t="s">
        <v>0</v>
      </c>
      <c r="B1" s="151"/>
      <c r="C1" s="151"/>
      <c r="D1" s="151"/>
      <c r="E1" s="151"/>
      <c r="F1" s="151"/>
      <c r="G1" s="151"/>
      <c r="J1" s="609" t="s">
        <v>59</v>
      </c>
      <c r="K1" s="609"/>
      <c r="L1" s="609"/>
      <c r="M1" s="609"/>
      <c r="N1" s="609"/>
      <c r="O1" s="609"/>
      <c r="P1" s="609"/>
      <c r="Q1" s="609"/>
      <c r="R1" s="609"/>
      <c r="S1" s="609"/>
      <c r="T1" s="609"/>
      <c r="U1" s="609"/>
      <c r="V1" s="609"/>
      <c r="W1" s="609"/>
      <c r="Y1" s="609" t="s">
        <v>59</v>
      </c>
      <c r="Z1" s="609"/>
      <c r="AA1" s="609"/>
      <c r="AB1" s="609"/>
      <c r="AC1" s="609"/>
      <c r="AD1" s="609"/>
      <c r="AE1" s="609"/>
      <c r="AF1" s="609"/>
      <c r="AG1" s="609"/>
      <c r="AH1" s="609"/>
      <c r="AI1" s="609"/>
      <c r="AJ1" s="609"/>
      <c r="AK1" s="609"/>
      <c r="AL1" s="609"/>
      <c r="AN1" s="609" t="s">
        <v>59</v>
      </c>
      <c r="AO1" s="609"/>
      <c r="AP1" s="609"/>
      <c r="AQ1" s="609"/>
      <c r="AR1" s="609"/>
      <c r="AS1" s="609"/>
      <c r="AT1" s="609"/>
      <c r="AU1" s="609"/>
      <c r="AV1" s="609"/>
      <c r="AW1" s="609"/>
      <c r="AX1" s="609"/>
      <c r="AY1" s="609"/>
      <c r="AZ1" s="609"/>
      <c r="BA1" s="609"/>
    </row>
    <row r="2" spans="1:53" x14ac:dyDescent="0.15">
      <c r="A2" s="151"/>
      <c r="B2" s="151"/>
      <c r="C2" s="151"/>
      <c r="D2" s="151"/>
      <c r="E2" s="151"/>
      <c r="F2" s="151"/>
      <c r="G2" s="151"/>
      <c r="J2" s="221"/>
      <c r="K2" s="222"/>
      <c r="L2" s="222"/>
      <c r="M2" s="222"/>
      <c r="N2" s="222"/>
      <c r="O2" s="222"/>
      <c r="P2" s="223"/>
      <c r="Q2" s="223"/>
      <c r="R2" s="223"/>
      <c r="S2" s="223"/>
      <c r="T2" s="223"/>
      <c r="U2" s="223"/>
      <c r="V2" s="223"/>
      <c r="W2" s="224"/>
      <c r="Y2" s="221"/>
      <c r="Z2" s="222"/>
      <c r="AA2" s="222"/>
      <c r="AB2" s="222"/>
      <c r="AC2" s="222"/>
      <c r="AD2" s="222"/>
      <c r="AE2" s="223"/>
      <c r="AF2" s="223"/>
      <c r="AG2" s="223"/>
      <c r="AH2" s="223"/>
      <c r="AI2" s="223"/>
      <c r="AJ2" s="223"/>
      <c r="AK2" s="223"/>
      <c r="AL2" s="224"/>
      <c r="AN2" s="221"/>
      <c r="AO2" s="222"/>
      <c r="AP2" s="222"/>
      <c r="AQ2" s="222"/>
      <c r="AR2" s="222"/>
      <c r="AS2" s="222"/>
      <c r="AT2" s="223"/>
      <c r="AU2" s="223"/>
      <c r="AV2" s="223"/>
      <c r="AW2" s="223"/>
      <c r="AX2" s="223"/>
      <c r="AY2" s="223"/>
      <c r="AZ2" s="223"/>
      <c r="BA2" s="224"/>
    </row>
    <row r="3" spans="1:53" x14ac:dyDescent="0.15">
      <c r="A3" s="151"/>
      <c r="B3" s="151"/>
      <c r="C3" s="151"/>
      <c r="D3" s="151"/>
      <c r="E3" s="151"/>
      <c r="F3" s="151"/>
      <c r="G3" s="151"/>
      <c r="J3" s="225"/>
      <c r="K3" s="151"/>
      <c r="L3" s="151"/>
      <c r="M3" s="151" t="s">
        <v>0</v>
      </c>
      <c r="N3" s="151" t="s">
        <v>0</v>
      </c>
      <c r="O3" s="151" t="s">
        <v>0</v>
      </c>
      <c r="P3" s="131"/>
      <c r="Q3" s="131"/>
      <c r="R3" s="131"/>
      <c r="S3" s="131"/>
      <c r="T3" s="131"/>
      <c r="U3" s="131"/>
      <c r="V3" s="131"/>
      <c r="W3" s="226"/>
      <c r="Y3" s="225"/>
      <c r="Z3" s="151"/>
      <c r="AA3" s="151"/>
      <c r="AB3" s="151" t="s">
        <v>0</v>
      </c>
      <c r="AC3" s="151" t="s">
        <v>0</v>
      </c>
      <c r="AD3" s="151" t="s">
        <v>0</v>
      </c>
      <c r="AE3" s="131"/>
      <c r="AF3" s="131"/>
      <c r="AG3" s="131"/>
      <c r="AH3" s="131"/>
      <c r="AI3" s="131"/>
      <c r="AJ3" s="131"/>
      <c r="AK3" s="131"/>
      <c r="AL3" s="226"/>
      <c r="AN3" s="225"/>
      <c r="AO3" s="151"/>
      <c r="AP3" s="151"/>
      <c r="AQ3" s="151" t="s">
        <v>0</v>
      </c>
      <c r="AR3" s="151" t="s">
        <v>0</v>
      </c>
      <c r="AS3" s="151" t="s">
        <v>0</v>
      </c>
      <c r="AT3" s="131"/>
      <c r="AU3" s="131"/>
      <c r="AV3" s="131"/>
      <c r="AW3" s="131"/>
      <c r="AX3" s="131"/>
      <c r="AY3" s="131"/>
      <c r="AZ3" s="131"/>
      <c r="BA3" s="226"/>
    </row>
    <row r="4" spans="1:53" ht="17" thickBot="1" x14ac:dyDescent="0.2">
      <c r="A4" s="189"/>
      <c r="B4" s="189"/>
      <c r="C4" s="189"/>
      <c r="D4" s="189"/>
      <c r="E4" s="189"/>
      <c r="F4" s="189"/>
      <c r="G4" s="151"/>
      <c r="J4" s="225"/>
      <c r="K4" s="151"/>
      <c r="L4" s="151"/>
      <c r="M4" s="151"/>
      <c r="N4" s="151"/>
      <c r="O4" s="151"/>
      <c r="P4" s="131"/>
      <c r="Q4" s="131"/>
      <c r="R4" s="131"/>
      <c r="S4" s="131"/>
      <c r="T4" s="131"/>
      <c r="U4" s="131"/>
      <c r="V4" s="131"/>
      <c r="W4" s="226"/>
      <c r="Y4" s="225"/>
      <c r="Z4" s="151"/>
      <c r="AA4" s="151"/>
      <c r="AB4" s="151"/>
      <c r="AC4" s="151"/>
      <c r="AD4" s="151"/>
      <c r="AE4" s="131"/>
      <c r="AF4" s="131"/>
      <c r="AG4" s="131"/>
      <c r="AH4" s="131"/>
      <c r="AI4" s="131"/>
      <c r="AJ4" s="131"/>
      <c r="AK4" s="131"/>
      <c r="AL4" s="226"/>
      <c r="AN4" s="225"/>
      <c r="AO4" s="151"/>
      <c r="AP4" s="151"/>
      <c r="AQ4" s="151"/>
      <c r="AR4" s="151"/>
      <c r="AS4" s="151"/>
      <c r="AT4" s="131"/>
      <c r="AU4" s="131"/>
      <c r="AV4" s="131"/>
      <c r="AW4" s="131"/>
      <c r="AX4" s="131"/>
      <c r="AY4" s="131"/>
      <c r="AZ4" s="131"/>
      <c r="BA4" s="226"/>
    </row>
    <row r="5" spans="1:53" ht="16" customHeight="1" x14ac:dyDescent="0.15">
      <c r="A5" s="647" t="s">
        <v>107</v>
      </c>
      <c r="B5" s="647"/>
      <c r="C5" s="647"/>
      <c r="D5" s="647"/>
      <c r="E5" s="647"/>
      <c r="F5" s="648"/>
      <c r="G5" s="645" t="s">
        <v>61</v>
      </c>
      <c r="J5" s="225"/>
      <c r="K5" s="151"/>
      <c r="L5" s="151"/>
      <c r="M5" s="151"/>
      <c r="N5" s="151"/>
      <c r="O5" s="151"/>
      <c r="P5" s="131"/>
      <c r="Q5" s="131"/>
      <c r="R5" s="131"/>
      <c r="S5" s="131"/>
      <c r="T5" s="131"/>
      <c r="U5" s="131"/>
      <c r="V5" s="131"/>
      <c r="W5" s="226"/>
      <c r="Y5" s="225"/>
      <c r="Z5" s="151"/>
      <c r="AA5" s="151"/>
      <c r="AB5" s="151"/>
      <c r="AC5" s="151"/>
      <c r="AD5" s="151"/>
      <c r="AE5" s="131"/>
      <c r="AF5" s="131"/>
      <c r="AG5" s="131"/>
      <c r="AH5" s="131"/>
      <c r="AI5" s="131"/>
      <c r="AJ5" s="131"/>
      <c r="AK5" s="131"/>
      <c r="AL5" s="226"/>
      <c r="AN5" s="225"/>
      <c r="AO5" s="151"/>
      <c r="AP5" s="151"/>
      <c r="AQ5" s="151"/>
      <c r="AR5" s="151"/>
      <c r="AS5" s="151"/>
      <c r="AT5" s="131"/>
      <c r="AU5" s="131"/>
      <c r="AV5" s="131"/>
      <c r="AW5" s="131"/>
      <c r="AX5" s="131"/>
      <c r="AY5" s="131"/>
      <c r="AZ5" s="131"/>
      <c r="BA5" s="226"/>
    </row>
    <row r="6" spans="1:53" ht="16" customHeight="1" x14ac:dyDescent="0.15">
      <c r="A6" s="649"/>
      <c r="B6" s="649"/>
      <c r="C6" s="649"/>
      <c r="D6" s="649"/>
      <c r="E6" s="649"/>
      <c r="F6" s="650"/>
      <c r="G6" s="611"/>
      <c r="J6" s="225"/>
      <c r="K6" s="151"/>
      <c r="L6" s="151"/>
      <c r="M6" s="151"/>
      <c r="N6" s="151"/>
      <c r="O6" s="151"/>
      <c r="P6" s="131"/>
      <c r="Q6" s="131"/>
      <c r="R6" s="131"/>
      <c r="S6" s="131"/>
      <c r="T6" s="131"/>
      <c r="U6" s="131"/>
      <c r="V6" s="131"/>
      <c r="W6" s="226"/>
      <c r="Y6" s="225"/>
      <c r="Z6" s="151"/>
      <c r="AA6" s="151"/>
      <c r="AB6" s="151"/>
      <c r="AC6" s="151"/>
      <c r="AD6" s="151"/>
      <c r="AE6" s="131"/>
      <c r="AF6" s="131"/>
      <c r="AG6" s="131"/>
      <c r="AH6" s="131"/>
      <c r="AI6" s="131"/>
      <c r="AJ6" s="131"/>
      <c r="AK6" s="131"/>
      <c r="AL6" s="226"/>
      <c r="AN6" s="225"/>
      <c r="AO6" s="151"/>
      <c r="AP6" s="151"/>
      <c r="AQ6" s="151"/>
      <c r="AR6" s="151"/>
      <c r="AS6" s="151"/>
      <c r="AT6" s="131"/>
      <c r="AU6" s="131"/>
      <c r="AV6" s="131"/>
      <c r="AW6" s="131"/>
      <c r="AX6" s="131"/>
      <c r="AY6" s="131"/>
      <c r="AZ6" s="131"/>
      <c r="BA6" s="226"/>
    </row>
    <row r="7" spans="1:53" ht="20" customHeight="1" x14ac:dyDescent="0.15">
      <c r="A7" s="649"/>
      <c r="B7" s="649"/>
      <c r="C7" s="649"/>
      <c r="D7" s="649"/>
      <c r="E7" s="649"/>
      <c r="F7" s="650"/>
      <c r="G7" s="614" t="str">
        <f>'INGRESO DE DATOS'!W21</f>
        <v>Guayas/Santa Elena</v>
      </c>
      <c r="J7" s="225"/>
      <c r="K7" s="151"/>
      <c r="L7" s="151"/>
      <c r="M7" s="124" t="s">
        <v>0</v>
      </c>
      <c r="N7" s="124" t="s">
        <v>0</v>
      </c>
      <c r="O7" s="124" t="s">
        <v>0</v>
      </c>
      <c r="P7" s="131"/>
      <c r="Q7" s="131"/>
      <c r="R7" s="131"/>
      <c r="S7" s="131"/>
      <c r="T7" s="131"/>
      <c r="U7" s="131"/>
      <c r="V7" s="131"/>
      <c r="W7" s="226"/>
      <c r="Y7" s="225"/>
      <c r="Z7" s="151"/>
      <c r="AA7" s="151"/>
      <c r="AB7" s="124" t="s">
        <v>0</v>
      </c>
      <c r="AC7" s="124" t="s">
        <v>0</v>
      </c>
      <c r="AD7" s="124" t="s">
        <v>0</v>
      </c>
      <c r="AE7" s="131"/>
      <c r="AF7" s="131"/>
      <c r="AG7" s="131"/>
      <c r="AH7" s="131"/>
      <c r="AI7" s="131"/>
      <c r="AJ7" s="131"/>
      <c r="AK7" s="131"/>
      <c r="AL7" s="226"/>
      <c r="AN7" s="225"/>
      <c r="AO7" s="151"/>
      <c r="AP7" s="151"/>
      <c r="AQ7" s="124" t="s">
        <v>0</v>
      </c>
      <c r="AR7" s="124" t="s">
        <v>0</v>
      </c>
      <c r="AS7" s="124" t="s">
        <v>0</v>
      </c>
      <c r="AT7" s="131"/>
      <c r="AU7" s="131"/>
      <c r="AV7" s="131"/>
      <c r="AW7" s="131"/>
      <c r="AX7" s="131"/>
      <c r="AY7" s="131"/>
      <c r="AZ7" s="131"/>
      <c r="BA7" s="226"/>
    </row>
    <row r="8" spans="1:53" ht="20" customHeight="1" x14ac:dyDescent="0.15">
      <c r="A8" s="649"/>
      <c r="B8" s="649"/>
      <c r="C8" s="649"/>
      <c r="D8" s="649"/>
      <c r="E8" s="649"/>
      <c r="F8" s="650"/>
      <c r="G8" s="614"/>
      <c r="J8" s="225"/>
      <c r="K8" s="151"/>
      <c r="L8" s="151"/>
      <c r="M8" s="151"/>
      <c r="N8" s="151"/>
      <c r="O8" s="151"/>
      <c r="P8" s="131"/>
      <c r="Q8" s="131"/>
      <c r="R8" s="131"/>
      <c r="S8" s="131"/>
      <c r="T8" s="131"/>
      <c r="U8" s="131"/>
      <c r="V8" s="131"/>
      <c r="W8" s="226"/>
      <c r="Y8" s="225"/>
      <c r="Z8" s="151"/>
      <c r="AA8" s="151"/>
      <c r="AB8" s="151"/>
      <c r="AC8" s="151"/>
      <c r="AD8" s="151"/>
      <c r="AE8" s="131"/>
      <c r="AF8" s="131"/>
      <c r="AG8" s="131"/>
      <c r="AH8" s="131"/>
      <c r="AI8" s="131"/>
      <c r="AJ8" s="131"/>
      <c r="AK8" s="131"/>
      <c r="AL8" s="226"/>
      <c r="AN8" s="225"/>
      <c r="AO8" s="151"/>
      <c r="AP8" s="151"/>
      <c r="AQ8" s="151"/>
      <c r="AR8" s="151"/>
      <c r="AS8" s="151"/>
      <c r="AT8" s="131"/>
      <c r="AU8" s="131"/>
      <c r="AV8" s="131"/>
      <c r="AW8" s="131"/>
      <c r="AX8" s="131"/>
      <c r="AY8" s="131"/>
      <c r="AZ8" s="131"/>
      <c r="BA8" s="226"/>
    </row>
    <row r="9" spans="1:53" ht="20" customHeight="1" x14ac:dyDescent="0.15">
      <c r="A9" s="649"/>
      <c r="B9" s="649"/>
      <c r="C9" s="649"/>
      <c r="D9" s="649"/>
      <c r="E9" s="649"/>
      <c r="F9" s="650"/>
      <c r="G9" s="614"/>
      <c r="J9" s="225"/>
      <c r="K9" s="151"/>
      <c r="L9" s="151"/>
      <c r="M9" s="151"/>
      <c r="N9" s="151"/>
      <c r="O9" s="151"/>
      <c r="P9" s="131"/>
      <c r="Q9" s="131"/>
      <c r="R9" s="131"/>
      <c r="S9" s="131"/>
      <c r="T9" s="131"/>
      <c r="U9" s="131"/>
      <c r="V9" s="131"/>
      <c r="W9" s="226"/>
      <c r="Y9" s="225"/>
      <c r="Z9" s="151"/>
      <c r="AA9" s="151"/>
      <c r="AB9" s="151"/>
      <c r="AC9" s="151"/>
      <c r="AD9" s="151"/>
      <c r="AE9" s="131"/>
      <c r="AF9" s="131"/>
      <c r="AG9" s="131"/>
      <c r="AH9" s="131"/>
      <c r="AI9" s="131"/>
      <c r="AJ9" s="131"/>
      <c r="AK9" s="131"/>
      <c r="AL9" s="226"/>
      <c r="AN9" s="225"/>
      <c r="AO9" s="151"/>
      <c r="AP9" s="151"/>
      <c r="AQ9" s="151"/>
      <c r="AR9" s="151"/>
      <c r="AS9" s="151"/>
      <c r="AT9" s="131"/>
      <c r="AU9" s="131"/>
      <c r="AV9" s="131"/>
      <c r="AW9" s="131"/>
      <c r="AX9" s="131"/>
      <c r="AY9" s="131"/>
      <c r="AZ9" s="131"/>
      <c r="BA9" s="226"/>
    </row>
    <row r="10" spans="1:53" ht="20" customHeight="1" x14ac:dyDescent="0.15">
      <c r="A10" s="649"/>
      <c r="B10" s="649"/>
      <c r="C10" s="649"/>
      <c r="D10" s="649"/>
      <c r="E10" s="649"/>
      <c r="F10" s="650"/>
      <c r="G10" s="614"/>
      <c r="J10" s="225"/>
      <c r="K10" s="151"/>
      <c r="L10" s="151"/>
      <c r="M10" s="151"/>
      <c r="N10" s="151"/>
      <c r="O10" s="151"/>
      <c r="P10" s="131"/>
      <c r="Q10" s="131"/>
      <c r="R10" s="131"/>
      <c r="S10" s="131"/>
      <c r="T10" s="131"/>
      <c r="U10" s="131"/>
      <c r="V10" s="131"/>
      <c r="W10" s="226"/>
      <c r="Y10" s="225"/>
      <c r="Z10" s="151"/>
      <c r="AA10" s="151"/>
      <c r="AB10" s="151"/>
      <c r="AC10" s="151"/>
      <c r="AD10" s="151"/>
      <c r="AE10" s="131"/>
      <c r="AF10" s="131"/>
      <c r="AG10" s="131"/>
      <c r="AH10" s="131"/>
      <c r="AI10" s="131"/>
      <c r="AJ10" s="131"/>
      <c r="AK10" s="131"/>
      <c r="AL10" s="226"/>
      <c r="AN10" s="225"/>
      <c r="AO10" s="151"/>
      <c r="AP10" s="151"/>
      <c r="AQ10" s="151"/>
      <c r="AR10" s="151"/>
      <c r="AS10" s="151"/>
      <c r="AT10" s="131"/>
      <c r="AU10" s="131"/>
      <c r="AV10" s="131"/>
      <c r="AW10" s="131"/>
      <c r="AX10" s="131"/>
      <c r="AY10" s="131"/>
      <c r="AZ10" s="131"/>
      <c r="BA10" s="226"/>
    </row>
    <row r="11" spans="1:53" ht="21" customHeight="1" thickBot="1" x14ac:dyDescent="0.2">
      <c r="A11" s="649"/>
      <c r="B11" s="649"/>
      <c r="C11" s="649"/>
      <c r="D11" s="649"/>
      <c r="E11" s="649"/>
      <c r="F11" s="650"/>
      <c r="G11" s="646"/>
      <c r="J11" s="227"/>
      <c r="K11" s="131"/>
      <c r="L11" s="131"/>
      <c r="M11" s="131"/>
      <c r="N11" s="131"/>
      <c r="O11" s="131"/>
      <c r="P11" s="131"/>
      <c r="Q11" s="131"/>
      <c r="R11" s="131"/>
      <c r="S11" s="131"/>
      <c r="T11" s="131"/>
      <c r="U11" s="131"/>
      <c r="V11" s="131"/>
      <c r="W11" s="226"/>
      <c r="Y11" s="227"/>
      <c r="Z11" s="131"/>
      <c r="AA11" s="131"/>
      <c r="AB11" s="131"/>
      <c r="AC11" s="131"/>
      <c r="AD11" s="131"/>
      <c r="AE11" s="131"/>
      <c r="AF11" s="131"/>
      <c r="AG11" s="131"/>
      <c r="AH11" s="131"/>
      <c r="AI11" s="131"/>
      <c r="AJ11" s="131"/>
      <c r="AK11" s="131"/>
      <c r="AL11" s="226"/>
      <c r="AN11" s="227"/>
      <c r="AO11" s="131"/>
      <c r="AP11" s="131"/>
      <c r="AQ11" s="131"/>
      <c r="AR11" s="131"/>
      <c r="AS11" s="131"/>
      <c r="AT11" s="131"/>
      <c r="AU11" s="131"/>
      <c r="AV11" s="131"/>
      <c r="AW11" s="131"/>
      <c r="AX11" s="131"/>
      <c r="AY11" s="131"/>
      <c r="AZ11" s="131"/>
      <c r="BA11" s="226"/>
    </row>
    <row r="12" spans="1:53" ht="6" customHeight="1" x14ac:dyDescent="0.15">
      <c r="A12" s="151"/>
      <c r="B12" s="151"/>
      <c r="C12" s="151"/>
      <c r="D12" s="151"/>
      <c r="E12" s="151"/>
      <c r="F12" s="151"/>
      <c r="G12" s="151"/>
      <c r="J12" s="227"/>
      <c r="K12" s="131"/>
      <c r="L12" s="131"/>
      <c r="M12" s="131"/>
      <c r="N12" s="131"/>
      <c r="O12" s="97"/>
      <c r="P12" s="131"/>
      <c r="Q12" s="131"/>
      <c r="R12" s="131"/>
      <c r="S12" s="131"/>
      <c r="T12" s="131"/>
      <c r="U12" s="131"/>
      <c r="V12" s="131"/>
      <c r="W12" s="226"/>
      <c r="Y12" s="227"/>
      <c r="Z12" s="131"/>
      <c r="AA12" s="131"/>
      <c r="AB12" s="131"/>
      <c r="AC12" s="131"/>
      <c r="AD12" s="97"/>
      <c r="AE12" s="131"/>
      <c r="AF12" s="131"/>
      <c r="AG12" s="131"/>
      <c r="AH12" s="131"/>
      <c r="AI12" s="131"/>
      <c r="AJ12" s="131"/>
      <c r="AK12" s="131"/>
      <c r="AL12" s="226"/>
      <c r="AN12" s="227"/>
      <c r="AO12" s="131"/>
      <c r="AP12" s="131"/>
      <c r="AQ12" s="131"/>
      <c r="AR12" s="131"/>
      <c r="AS12" s="97"/>
      <c r="AT12" s="131"/>
      <c r="AU12" s="131"/>
      <c r="AV12" s="131"/>
      <c r="AW12" s="131"/>
      <c r="AX12" s="131"/>
      <c r="AY12" s="131"/>
      <c r="AZ12" s="131"/>
      <c r="BA12" s="226"/>
    </row>
    <row r="13" spans="1:53" x14ac:dyDescent="0.15">
      <c r="A13" s="78" t="s">
        <v>62</v>
      </c>
      <c r="B13" s="651" t="str">
        <f>+'INGRESO DE DATOS'!$C$38</f>
        <v>John Doe</v>
      </c>
      <c r="C13" s="652"/>
      <c r="D13" s="652"/>
      <c r="E13" s="652"/>
      <c r="F13" s="652"/>
      <c r="G13" s="653"/>
      <c r="J13" s="228"/>
      <c r="K13" s="97"/>
      <c r="L13" s="97"/>
      <c r="M13" s="97"/>
      <c r="N13" s="131"/>
      <c r="O13" s="97"/>
      <c r="P13" s="131"/>
      <c r="Q13" s="131"/>
      <c r="R13" s="131"/>
      <c r="S13" s="131"/>
      <c r="T13" s="131"/>
      <c r="U13" s="131"/>
      <c r="V13" s="131"/>
      <c r="W13" s="226"/>
      <c r="Y13" s="228"/>
      <c r="Z13" s="97"/>
      <c r="AA13" s="97"/>
      <c r="AB13" s="97"/>
      <c r="AC13" s="131"/>
      <c r="AD13" s="97"/>
      <c r="AE13" s="131"/>
      <c r="AF13" s="131"/>
      <c r="AG13" s="131"/>
      <c r="AH13" s="131"/>
      <c r="AI13" s="131"/>
      <c r="AJ13" s="131"/>
      <c r="AK13" s="131"/>
      <c r="AL13" s="226"/>
      <c r="AN13" s="228"/>
      <c r="AO13" s="97"/>
      <c r="AP13" s="97"/>
      <c r="AQ13" s="97"/>
      <c r="AR13" s="131"/>
      <c r="AS13" s="97"/>
      <c r="AT13" s="131"/>
      <c r="AU13" s="131"/>
      <c r="AV13" s="131"/>
      <c r="AW13" s="131"/>
      <c r="AX13" s="131"/>
      <c r="AY13" s="131"/>
      <c r="AZ13" s="131"/>
      <c r="BA13" s="226"/>
    </row>
    <row r="14" spans="1:53" x14ac:dyDescent="0.15">
      <c r="A14" s="78"/>
      <c r="B14" s="151"/>
      <c r="C14" s="151"/>
      <c r="D14" s="151"/>
      <c r="E14" s="151"/>
      <c r="F14" s="151"/>
      <c r="G14" s="151"/>
      <c r="J14" s="228"/>
      <c r="K14" s="97"/>
      <c r="L14" s="97"/>
      <c r="M14" s="229"/>
      <c r="N14" s="131"/>
      <c r="O14" s="97"/>
      <c r="P14" s="131"/>
      <c r="Q14" s="131"/>
      <c r="R14" s="131"/>
      <c r="S14" s="131"/>
      <c r="T14" s="131"/>
      <c r="U14" s="131"/>
      <c r="V14" s="131"/>
      <c r="W14" s="226"/>
      <c r="Y14" s="228"/>
      <c r="Z14" s="97"/>
      <c r="AA14" s="97"/>
      <c r="AB14" s="229"/>
      <c r="AC14" s="131"/>
      <c r="AD14" s="97"/>
      <c r="AE14" s="131"/>
      <c r="AF14" s="131"/>
      <c r="AG14" s="131"/>
      <c r="AH14" s="131"/>
      <c r="AI14" s="131"/>
      <c r="AJ14" s="131"/>
      <c r="AK14" s="131"/>
      <c r="AL14" s="226"/>
      <c r="AN14" s="228"/>
      <c r="AO14" s="97"/>
      <c r="AP14" s="97"/>
      <c r="AQ14" s="229"/>
      <c r="AR14" s="131"/>
      <c r="AS14" s="97"/>
      <c r="AT14" s="131"/>
      <c r="AU14" s="131"/>
      <c r="AV14" s="131"/>
      <c r="AW14" s="131"/>
      <c r="AX14" s="131"/>
      <c r="AY14" s="131"/>
      <c r="AZ14" s="131"/>
      <c r="BA14" s="226"/>
    </row>
    <row r="15" spans="1:53" x14ac:dyDescent="0.15">
      <c r="A15" s="78" t="s">
        <v>63</v>
      </c>
      <c r="B15" s="96">
        <f>+'INGRESO DE DATOS'!$C$40</f>
        <v>2</v>
      </c>
      <c r="C15" s="151"/>
      <c r="D15" s="151"/>
      <c r="E15" s="151"/>
      <c r="F15" s="151"/>
      <c r="G15" s="151"/>
      <c r="J15" s="227"/>
      <c r="K15" s="151"/>
      <c r="L15" s="151"/>
      <c r="M15" s="151"/>
      <c r="N15" s="131"/>
      <c r="O15" s="97"/>
      <c r="P15" s="131"/>
      <c r="Q15" s="131"/>
      <c r="R15" s="131"/>
      <c r="S15" s="131"/>
      <c r="T15" s="131"/>
      <c r="U15" s="131"/>
      <c r="V15" s="131"/>
      <c r="W15" s="226"/>
      <c r="Y15" s="227"/>
      <c r="Z15" s="151"/>
      <c r="AA15" s="151"/>
      <c r="AB15" s="151"/>
      <c r="AC15" s="131"/>
      <c r="AD15" s="97"/>
      <c r="AE15" s="131"/>
      <c r="AF15" s="131"/>
      <c r="AG15" s="131"/>
      <c r="AH15" s="131"/>
      <c r="AI15" s="131"/>
      <c r="AJ15" s="131"/>
      <c r="AK15" s="131"/>
      <c r="AL15" s="226"/>
      <c r="AN15" s="227"/>
      <c r="AO15" s="151"/>
      <c r="AP15" s="151"/>
      <c r="AQ15" s="151"/>
      <c r="AR15" s="131"/>
      <c r="AS15" s="97"/>
      <c r="AT15" s="131"/>
      <c r="AU15" s="131"/>
      <c r="AV15" s="131"/>
      <c r="AW15" s="131"/>
      <c r="AX15" s="131"/>
      <c r="AY15" s="131"/>
      <c r="AZ15" s="131"/>
      <c r="BA15" s="226"/>
    </row>
    <row r="16" spans="1:53" x14ac:dyDescent="0.15">
      <c r="A16" s="78"/>
      <c r="B16" s="151"/>
      <c r="C16" s="151"/>
      <c r="D16" s="151"/>
      <c r="E16" s="151"/>
      <c r="F16" s="151"/>
      <c r="G16" s="151"/>
      <c r="J16" s="227"/>
      <c r="K16" s="122"/>
      <c r="L16" s="131"/>
      <c r="M16" s="229"/>
      <c r="N16" s="131"/>
      <c r="O16" s="97"/>
      <c r="P16" s="131"/>
      <c r="Q16" s="131"/>
      <c r="R16" s="131"/>
      <c r="S16" s="131"/>
      <c r="T16" s="131"/>
      <c r="U16" s="131"/>
      <c r="V16" s="131"/>
      <c r="W16" s="226"/>
      <c r="Y16" s="227"/>
      <c r="Z16" s="122"/>
      <c r="AA16" s="131"/>
      <c r="AB16" s="229"/>
      <c r="AC16" s="131"/>
      <c r="AD16" s="97"/>
      <c r="AE16" s="131"/>
      <c r="AF16" s="131"/>
      <c r="AG16" s="131"/>
      <c r="AH16" s="131"/>
      <c r="AI16" s="131"/>
      <c r="AJ16" s="131"/>
      <c r="AK16" s="131"/>
      <c r="AL16" s="226"/>
      <c r="AN16" s="227"/>
      <c r="AO16" s="122"/>
      <c r="AP16" s="131"/>
      <c r="AQ16" s="229"/>
      <c r="AR16" s="131"/>
      <c r="AS16" s="97"/>
      <c r="AT16" s="131"/>
      <c r="AU16" s="131"/>
      <c r="AV16" s="131"/>
      <c r="AW16" s="131"/>
      <c r="AX16" s="131"/>
      <c r="AY16" s="131"/>
      <c r="AZ16" s="131"/>
      <c r="BA16" s="226"/>
    </row>
    <row r="17" spans="1:53" x14ac:dyDescent="0.15">
      <c r="A17" s="78" t="s">
        <v>64</v>
      </c>
      <c r="B17" s="96">
        <f>+'INGRESO DE DATOS'!$C$42</f>
        <v>4</v>
      </c>
      <c r="C17" s="605" t="str">
        <f>IF('INGRESO DE DATOS'!$P$2=TRUE, "Cotización para dependiente de 24 años","")</f>
        <v/>
      </c>
      <c r="D17" s="606"/>
      <c r="E17" s="151"/>
      <c r="F17" s="151"/>
      <c r="G17" s="151"/>
      <c r="J17" s="227"/>
      <c r="K17" s="151"/>
      <c r="L17" s="131"/>
      <c r="M17" s="151"/>
      <c r="N17" s="131"/>
      <c r="O17" s="97"/>
      <c r="P17" s="131"/>
      <c r="Q17" s="131"/>
      <c r="R17" s="131"/>
      <c r="S17" s="131"/>
      <c r="T17" s="131"/>
      <c r="U17" s="131"/>
      <c r="V17" s="131"/>
      <c r="W17" s="226"/>
      <c r="Y17" s="227"/>
      <c r="Z17" s="151"/>
      <c r="AA17" s="131"/>
      <c r="AB17" s="151"/>
      <c r="AC17" s="131"/>
      <c r="AD17" s="97"/>
      <c r="AE17" s="131"/>
      <c r="AF17" s="131"/>
      <c r="AG17" s="131"/>
      <c r="AH17" s="131"/>
      <c r="AI17" s="131"/>
      <c r="AJ17" s="131"/>
      <c r="AK17" s="131"/>
      <c r="AL17" s="226"/>
      <c r="AN17" s="227"/>
      <c r="AO17" s="151"/>
      <c r="AP17" s="131"/>
      <c r="AQ17" s="151"/>
      <c r="AR17" s="131"/>
      <c r="AS17" s="97"/>
      <c r="AT17" s="131"/>
      <c r="AU17" s="131"/>
      <c r="AV17" s="131"/>
      <c r="AW17" s="131"/>
      <c r="AX17" s="131"/>
      <c r="AY17" s="131"/>
      <c r="AZ17" s="131"/>
      <c r="BA17" s="226"/>
    </row>
    <row r="18" spans="1:53" x14ac:dyDescent="0.15">
      <c r="A18" s="78"/>
      <c r="B18" s="151"/>
      <c r="C18" s="151"/>
      <c r="D18" s="151"/>
      <c r="E18" s="151"/>
      <c r="F18" s="151"/>
      <c r="G18" s="151"/>
      <c r="J18" s="225"/>
      <c r="K18" s="122"/>
      <c r="L18" s="131"/>
      <c r="M18" s="131"/>
      <c r="N18" s="131"/>
      <c r="O18" s="131"/>
      <c r="P18" s="131"/>
      <c r="Q18" s="131"/>
      <c r="R18" s="131"/>
      <c r="S18" s="131"/>
      <c r="T18" s="131"/>
      <c r="U18" s="131"/>
      <c r="V18" s="131"/>
      <c r="W18" s="226"/>
      <c r="Y18" s="225"/>
      <c r="Z18" s="122"/>
      <c r="AA18" s="131"/>
      <c r="AB18" s="131"/>
      <c r="AC18" s="131"/>
      <c r="AD18" s="131"/>
      <c r="AE18" s="131"/>
      <c r="AF18" s="131"/>
      <c r="AG18" s="131"/>
      <c r="AH18" s="131"/>
      <c r="AI18" s="131"/>
      <c r="AJ18" s="131"/>
      <c r="AK18" s="131"/>
      <c r="AL18" s="226"/>
      <c r="AN18" s="225"/>
      <c r="AO18" s="122"/>
      <c r="AP18" s="131"/>
      <c r="AQ18" s="131"/>
      <c r="AR18" s="131"/>
      <c r="AS18" s="131"/>
      <c r="AT18" s="131"/>
      <c r="AU18" s="131"/>
      <c r="AV18" s="131"/>
      <c r="AW18" s="131"/>
      <c r="AX18" s="131"/>
      <c r="AY18" s="131"/>
      <c r="AZ18" s="131"/>
      <c r="BA18" s="226"/>
    </row>
    <row r="19" spans="1:53" x14ac:dyDescent="0.15">
      <c r="A19" s="78" t="s">
        <v>66</v>
      </c>
      <c r="B19" s="96">
        <f>+'INGRESO DE DATOS'!$C$44</f>
        <v>39</v>
      </c>
      <c r="C19" s="151"/>
      <c r="D19" s="131"/>
      <c r="E19" s="654" t="s">
        <v>67</v>
      </c>
      <c r="F19" s="655"/>
      <c r="G19" s="331">
        <f>+'INGRESO DE DATOS'!$C$46</f>
        <v>36</v>
      </c>
      <c r="J19" s="225"/>
      <c r="K19" s="151" t="s">
        <v>0</v>
      </c>
      <c r="L19" s="151" t="s">
        <v>0</v>
      </c>
      <c r="M19" s="151"/>
      <c r="N19" s="131"/>
      <c r="O19" s="131"/>
      <c r="P19" s="131"/>
      <c r="Q19" s="131"/>
      <c r="R19" s="131"/>
      <c r="S19" s="131"/>
      <c r="T19" s="131"/>
      <c r="U19" s="131"/>
      <c r="V19" s="131"/>
      <c r="W19" s="226"/>
      <c r="Y19" s="225"/>
      <c r="Z19" s="151" t="s">
        <v>0</v>
      </c>
      <c r="AA19" s="151" t="s">
        <v>0</v>
      </c>
      <c r="AB19" s="151"/>
      <c r="AC19" s="131"/>
      <c r="AD19" s="131"/>
      <c r="AE19" s="131"/>
      <c r="AF19" s="131"/>
      <c r="AG19" s="131"/>
      <c r="AH19" s="131"/>
      <c r="AI19" s="131"/>
      <c r="AJ19" s="131"/>
      <c r="AK19" s="131"/>
      <c r="AL19" s="226"/>
      <c r="AN19" s="225"/>
      <c r="AO19" s="151" t="s">
        <v>0</v>
      </c>
      <c r="AP19" s="151" t="s">
        <v>0</v>
      </c>
      <c r="AQ19" s="151"/>
      <c r="AR19" s="131"/>
      <c r="AS19" s="131"/>
      <c r="AT19" s="131"/>
      <c r="AU19" s="131"/>
      <c r="AV19" s="131"/>
      <c r="AW19" s="131"/>
      <c r="AX19" s="131"/>
      <c r="AY19" s="131"/>
      <c r="AZ19" s="131"/>
      <c r="BA19" s="226"/>
    </row>
    <row r="20" spans="1:53" ht="17" thickBot="1" x14ac:dyDescent="0.2">
      <c r="A20" s="101"/>
      <c r="B20" s="189"/>
      <c r="C20" s="189"/>
      <c r="D20" s="189"/>
      <c r="E20" s="189"/>
      <c r="F20" s="189"/>
      <c r="G20" s="405"/>
      <c r="J20" s="230"/>
      <c r="K20" s="231"/>
      <c r="L20" s="151"/>
      <c r="M20" s="131"/>
      <c r="N20" s="131"/>
      <c r="O20" s="131"/>
      <c r="P20" s="131"/>
      <c r="Q20" s="131"/>
      <c r="R20" s="131"/>
      <c r="S20" s="131"/>
      <c r="T20" s="131"/>
      <c r="U20" s="131"/>
      <c r="V20" s="131"/>
      <c r="W20" s="226"/>
      <c r="Y20" s="230"/>
      <c r="Z20" s="231"/>
      <c r="AA20" s="151"/>
      <c r="AB20" s="131"/>
      <c r="AC20" s="131"/>
      <c r="AD20" s="131"/>
      <c r="AE20" s="131"/>
      <c r="AF20" s="131"/>
      <c r="AG20" s="131"/>
      <c r="AH20" s="131"/>
      <c r="AI20" s="131"/>
      <c r="AJ20" s="131"/>
      <c r="AK20" s="131"/>
      <c r="AL20" s="226"/>
      <c r="AN20" s="230"/>
      <c r="AO20" s="231"/>
      <c r="AP20" s="151"/>
      <c r="AQ20" s="131"/>
      <c r="AR20" s="131"/>
      <c r="AS20" s="131"/>
      <c r="AT20" s="131"/>
      <c r="AU20" s="131"/>
      <c r="AV20" s="131"/>
      <c r="AW20" s="131"/>
      <c r="AX20" s="131"/>
      <c r="AY20" s="131"/>
      <c r="AZ20" s="131"/>
      <c r="BA20" s="226"/>
    </row>
    <row r="21" spans="1:53" ht="17" thickBot="1" x14ac:dyDescent="0.2">
      <c r="A21" s="125" t="s">
        <v>68</v>
      </c>
      <c r="B21" s="660">
        <f ca="1">NOW()</f>
        <v>46241.397234490738</v>
      </c>
      <c r="C21" s="661"/>
      <c r="D21" s="190"/>
      <c r="E21" s="190"/>
      <c r="F21" s="190"/>
      <c r="G21" s="156"/>
      <c r="J21" s="225" t="s">
        <v>0</v>
      </c>
      <c r="K21" s="232" t="b">
        <v>0</v>
      </c>
      <c r="L21" s="151"/>
      <c r="M21" s="151" t="s">
        <v>0</v>
      </c>
      <c r="N21" s="233"/>
      <c r="O21" s="131"/>
      <c r="P21" s="131"/>
      <c r="Q21" s="131"/>
      <c r="R21" s="131"/>
      <c r="S21" s="131"/>
      <c r="T21" s="131"/>
      <c r="U21" s="131"/>
      <c r="V21" s="131"/>
      <c r="W21" s="226"/>
      <c r="Y21" s="225" t="s">
        <v>0</v>
      </c>
      <c r="Z21" s="232"/>
      <c r="AA21" s="151"/>
      <c r="AB21" s="151" t="s">
        <v>0</v>
      </c>
      <c r="AC21" s="233"/>
      <c r="AD21" s="131"/>
      <c r="AE21" s="131"/>
      <c r="AF21" s="131"/>
      <c r="AG21" s="131"/>
      <c r="AH21" s="131"/>
      <c r="AI21" s="131"/>
      <c r="AJ21" s="131"/>
      <c r="AK21" s="131"/>
      <c r="AL21" s="226"/>
      <c r="AN21" s="225" t="s">
        <v>0</v>
      </c>
      <c r="AO21" s="232"/>
      <c r="AP21" s="151"/>
      <c r="AQ21" s="151" t="s">
        <v>0</v>
      </c>
      <c r="AR21" s="233"/>
      <c r="AS21" s="131"/>
      <c r="AT21" s="131"/>
      <c r="AU21" s="131"/>
      <c r="AV21" s="131"/>
      <c r="AW21" s="131"/>
      <c r="AX21" s="131"/>
      <c r="AY21" s="131"/>
      <c r="AZ21" s="131"/>
      <c r="BA21" s="226"/>
    </row>
    <row r="22" spans="1:53" x14ac:dyDescent="0.15">
      <c r="A22" s="98"/>
      <c r="B22" s="98"/>
      <c r="C22" s="98"/>
      <c r="D22" s="98"/>
      <c r="E22" s="98"/>
      <c r="F22" s="98"/>
      <c r="G22" s="98"/>
      <c r="J22" s="225"/>
      <c r="K22" s="131"/>
      <c r="L22" s="131"/>
      <c r="M22" s="131"/>
      <c r="N22" s="131"/>
      <c r="O22" s="131"/>
      <c r="P22" s="131"/>
      <c r="Q22" s="131"/>
      <c r="R22" s="131"/>
      <c r="S22" s="131"/>
      <c r="T22" s="131"/>
      <c r="U22" s="131"/>
      <c r="V22" s="131"/>
      <c r="W22" s="226"/>
      <c r="Y22" s="225"/>
      <c r="Z22" s="131"/>
      <c r="AA22" s="131"/>
      <c r="AB22" s="131"/>
      <c r="AC22" s="131"/>
      <c r="AD22" s="131"/>
      <c r="AE22" s="131"/>
      <c r="AF22" s="131"/>
      <c r="AG22" s="131"/>
      <c r="AH22" s="131"/>
      <c r="AI22" s="131"/>
      <c r="AJ22" s="131"/>
      <c r="AK22" s="131"/>
      <c r="AL22" s="226"/>
      <c r="AN22" s="225"/>
      <c r="AO22" s="131"/>
      <c r="AP22" s="131"/>
      <c r="AQ22" s="131"/>
      <c r="AR22" s="131"/>
      <c r="AS22" s="131"/>
      <c r="AT22" s="131"/>
      <c r="AU22" s="131"/>
      <c r="AV22" s="131"/>
      <c r="AW22" s="131"/>
      <c r="AX22" s="131"/>
      <c r="AY22" s="131"/>
      <c r="AZ22" s="131"/>
      <c r="BA22" s="226"/>
    </row>
    <row r="23" spans="1:53" ht="17" hidden="1" customHeight="1" thickBot="1" x14ac:dyDescent="0.2">
      <c r="A23" s="662" t="str">
        <f>IF('INGRESO DE DATOS'!P3=TRUE,"Variante con coaseguro fuera del país de residencia: SI","Variante con coaseguro fuera del país de residencia: NO")</f>
        <v>Variante con coaseguro fuera del país de residencia: NO</v>
      </c>
      <c r="B23" s="663"/>
      <c r="C23" s="664"/>
      <c r="F23" s="115"/>
      <c r="G23" s="115"/>
      <c r="J23" s="234"/>
      <c r="K23" s="131"/>
      <c r="L23" s="131"/>
      <c r="M23" s="131"/>
      <c r="N23" s="131"/>
      <c r="O23" s="131"/>
      <c r="P23" s="131"/>
      <c r="Q23" s="131"/>
      <c r="R23" s="131"/>
      <c r="S23" s="131"/>
      <c r="T23" s="131"/>
      <c r="U23" s="131"/>
      <c r="V23" s="131"/>
      <c r="W23" s="226"/>
      <c r="Y23" s="234"/>
      <c r="Z23" s="131"/>
      <c r="AA23" s="131"/>
      <c r="AB23" s="131"/>
      <c r="AC23" s="131"/>
      <c r="AD23" s="131"/>
      <c r="AE23" s="131"/>
      <c r="AF23" s="131"/>
      <c r="AG23" s="131"/>
      <c r="AH23" s="131"/>
      <c r="AI23" s="131"/>
      <c r="AJ23" s="131"/>
      <c r="AK23" s="131"/>
      <c r="AL23" s="226"/>
      <c r="AN23" s="234"/>
      <c r="AO23" s="131"/>
      <c r="AP23" s="131"/>
      <c r="AQ23" s="131"/>
      <c r="AR23" s="131"/>
      <c r="AS23" s="131"/>
      <c r="AT23" s="131"/>
      <c r="AU23" s="131"/>
      <c r="AV23" s="131"/>
      <c r="AW23" s="131"/>
      <c r="AX23" s="131"/>
      <c r="AY23" s="131"/>
      <c r="AZ23" s="131"/>
      <c r="BA23" s="226"/>
    </row>
    <row r="24" spans="1:53" x14ac:dyDescent="0.15">
      <c r="C24" s="433">
        <f>1-(IF('INGRESO DE DATOS'!$T$21=9,'INGRESO DE DATOS'!U53,IF('INGRESO DE DATOS'!$T$21=7,'INGRESO DE DATOS'!U61,IF('INGRESO DE DATOS'!$T$21=10,'INGRESO DE DATOS'!U69,0))))</f>
        <v>0.92999999999999994</v>
      </c>
      <c r="D24" s="433">
        <f>1-(IF('INGRESO DE DATOS'!$T$21=9,'INGRESO DE DATOS'!V53,IF('INGRESO DE DATOS'!$T$21=7,'INGRESO DE DATOS'!V61,IF('INGRESO DE DATOS'!$T$21=10,'INGRESO DE DATOS'!V69,0))))</f>
        <v>0.92999999999999994</v>
      </c>
      <c r="E24" s="433">
        <f>1-(IF('INGRESO DE DATOS'!$T$21=9,'INGRESO DE DATOS'!W53,IF('INGRESO DE DATOS'!$T$21=7,'INGRESO DE DATOS'!W61,IF('INGRESO DE DATOS'!$T$21=10,'INGRESO DE DATOS'!W69,0))))</f>
        <v>0.92999999999999994</v>
      </c>
      <c r="F24" s="433">
        <f>1-(IF('INGRESO DE DATOS'!$T$21=9,'INGRESO DE DATOS'!X53,IF('INGRESO DE DATOS'!$T$21=7,'INGRESO DE DATOS'!X61,IF('INGRESO DE DATOS'!$T$21=10,'INGRESO DE DATOS'!X69,0))))</f>
        <v>1</v>
      </c>
      <c r="G24" s="433">
        <f>1-(IF('INGRESO DE DATOS'!$T$21=9,'INGRESO DE DATOS'!Y53,IF('INGRESO DE DATOS'!$T$21=7,'INGRESO DE DATOS'!Y61,IF('INGRESO DE DATOS'!$T$21=10,'INGRESO DE DATOS'!Y69,0))))</f>
        <v>1</v>
      </c>
      <c r="J24" s="234"/>
      <c r="K24" s="131"/>
      <c r="L24" s="131"/>
      <c r="M24" s="131"/>
      <c r="N24" s="131"/>
      <c r="O24" s="131"/>
      <c r="P24" s="131"/>
      <c r="Q24" s="131"/>
      <c r="R24" s="131"/>
      <c r="S24" s="131"/>
      <c r="T24" s="131"/>
      <c r="U24" s="131"/>
      <c r="V24" s="131"/>
      <c r="W24" s="226"/>
      <c r="X24" s="133"/>
      <c r="Y24" s="234"/>
      <c r="Z24" s="131"/>
      <c r="AA24" s="131"/>
      <c r="AB24" s="131"/>
      <c r="AC24" s="131"/>
      <c r="AD24" s="131"/>
      <c r="AE24" s="131"/>
      <c r="AF24" s="131"/>
      <c r="AG24" s="131"/>
      <c r="AH24" s="131"/>
      <c r="AI24" s="131"/>
      <c r="AJ24" s="131"/>
      <c r="AK24" s="131"/>
      <c r="AL24" s="226"/>
      <c r="AM24" s="133"/>
      <c r="AN24" s="234"/>
      <c r="AO24" s="131"/>
      <c r="AP24" s="131"/>
      <c r="AQ24" s="131"/>
      <c r="AR24" s="131"/>
      <c r="AS24" s="131"/>
      <c r="AT24" s="131"/>
      <c r="AU24" s="131"/>
      <c r="AV24" s="131"/>
      <c r="AW24" s="131"/>
      <c r="AX24" s="131"/>
      <c r="AY24" s="131"/>
      <c r="AZ24" s="131"/>
      <c r="BA24" s="226"/>
    </row>
    <row r="25" spans="1:53" s="133" customFormat="1" x14ac:dyDescent="0.15">
      <c r="A25" s="354" t="s">
        <v>69</v>
      </c>
      <c r="B25" s="355"/>
      <c r="C25" s="355" t="s">
        <v>70</v>
      </c>
      <c r="D25" s="355" t="s">
        <v>71</v>
      </c>
      <c r="E25" s="355" t="s">
        <v>72</v>
      </c>
      <c r="F25" s="356" t="s">
        <v>97</v>
      </c>
      <c r="G25" s="407" t="s">
        <v>98</v>
      </c>
      <c r="H25" s="173"/>
      <c r="J25" s="234"/>
      <c r="K25" s="131"/>
      <c r="L25" s="131"/>
      <c r="M25" s="131"/>
      <c r="N25" s="131"/>
      <c r="O25" s="131"/>
      <c r="P25" s="131"/>
      <c r="Q25" s="131"/>
      <c r="R25" s="131"/>
      <c r="S25" s="131"/>
      <c r="T25" s="131"/>
      <c r="U25" s="131"/>
      <c r="V25" s="131"/>
      <c r="W25" s="226"/>
      <c r="Y25" s="234"/>
      <c r="Z25" s="131"/>
      <c r="AA25" s="131"/>
      <c r="AB25" s="131"/>
      <c r="AC25" s="131"/>
      <c r="AD25" s="131"/>
      <c r="AE25" s="131"/>
      <c r="AF25" s="131"/>
      <c r="AG25" s="131"/>
      <c r="AH25" s="131"/>
      <c r="AI25" s="131"/>
      <c r="AJ25" s="131"/>
      <c r="AK25" s="131"/>
      <c r="AL25" s="226"/>
      <c r="AN25" s="234"/>
      <c r="AO25" s="131"/>
      <c r="AP25" s="131"/>
      <c r="AQ25" s="131"/>
      <c r="AR25" s="131"/>
      <c r="AS25" s="131"/>
      <c r="AT25" s="131"/>
      <c r="AU25" s="131"/>
      <c r="AV25" s="131"/>
      <c r="AW25" s="131"/>
      <c r="AX25" s="131"/>
      <c r="AY25" s="131"/>
      <c r="AZ25" s="131"/>
      <c r="BA25" s="226"/>
    </row>
    <row r="26" spans="1:53" s="133" customFormat="1" x14ac:dyDescent="0.15">
      <c r="A26" s="665" t="s">
        <v>73</v>
      </c>
      <c r="B26" s="666"/>
      <c r="C26" s="220">
        <v>250</v>
      </c>
      <c r="D26" s="220">
        <v>2000</v>
      </c>
      <c r="E26" s="220">
        <v>5000</v>
      </c>
      <c r="F26" s="357">
        <v>10000</v>
      </c>
      <c r="G26" s="406">
        <v>20000</v>
      </c>
      <c r="H26" s="162"/>
      <c r="I26" s="98"/>
      <c r="J26" s="235"/>
      <c r="K26" s="131"/>
      <c r="L26" s="131"/>
      <c r="M26" s="131"/>
      <c r="N26" s="131"/>
      <c r="O26" s="131"/>
      <c r="P26" s="131"/>
      <c r="Q26" s="131"/>
      <c r="R26" s="131"/>
      <c r="S26" s="131"/>
      <c r="T26" s="131"/>
      <c r="U26" s="131"/>
      <c r="V26" s="131"/>
      <c r="W26" s="226"/>
      <c r="Y26" s="235"/>
      <c r="Z26" s="131"/>
      <c r="AA26" s="131"/>
      <c r="AB26" s="131"/>
      <c r="AC26" s="131"/>
      <c r="AD26" s="131"/>
      <c r="AE26" s="131"/>
      <c r="AF26" s="131"/>
      <c r="AG26" s="131"/>
      <c r="AH26" s="131"/>
      <c r="AI26" s="131"/>
      <c r="AJ26" s="131"/>
      <c r="AK26" s="131"/>
      <c r="AL26" s="226"/>
      <c r="AN26" s="235"/>
      <c r="AO26" s="131"/>
      <c r="AP26" s="131"/>
      <c r="AQ26" s="131"/>
      <c r="AR26" s="131"/>
      <c r="AS26" s="131"/>
      <c r="AT26" s="131"/>
      <c r="AU26" s="131"/>
      <c r="AV26" s="131"/>
      <c r="AW26" s="131"/>
      <c r="AX26" s="131"/>
      <c r="AY26" s="131"/>
      <c r="AZ26" s="131"/>
      <c r="BA26" s="226"/>
    </row>
    <row r="27" spans="1:53" s="133" customFormat="1" x14ac:dyDescent="0.15">
      <c r="A27" s="667" t="s">
        <v>75</v>
      </c>
      <c r="B27" s="668"/>
      <c r="C27" s="358">
        <v>5000</v>
      </c>
      <c r="D27" s="358">
        <v>2000</v>
      </c>
      <c r="E27" s="358">
        <v>5000</v>
      </c>
      <c r="F27" s="359">
        <v>10000</v>
      </c>
      <c r="G27" s="359">
        <v>20000</v>
      </c>
      <c r="H27" s="174"/>
      <c r="I27" s="152"/>
      <c r="J27" s="236"/>
      <c r="K27" s="131"/>
      <c r="L27" s="131"/>
      <c r="M27" s="131"/>
      <c r="N27" s="131"/>
      <c r="O27" s="131"/>
      <c r="P27" s="131"/>
      <c r="Q27" s="131"/>
      <c r="R27" s="131"/>
      <c r="S27" s="131"/>
      <c r="T27" s="131"/>
      <c r="U27" s="131"/>
      <c r="V27" s="131"/>
      <c r="W27" s="226"/>
      <c r="Y27" s="236"/>
      <c r="Z27" s="131"/>
      <c r="AA27" s="131"/>
      <c r="AB27" s="131"/>
      <c r="AC27" s="131"/>
      <c r="AD27" s="131"/>
      <c r="AE27" s="131"/>
      <c r="AF27" s="131"/>
      <c r="AG27" s="131"/>
      <c r="AH27" s="131"/>
      <c r="AI27" s="131"/>
      <c r="AJ27" s="131"/>
      <c r="AK27" s="131"/>
      <c r="AL27" s="226"/>
      <c r="AN27" s="236"/>
      <c r="AO27" s="131"/>
      <c r="AP27" s="131"/>
      <c r="AQ27" s="131"/>
      <c r="AR27" s="131"/>
      <c r="AS27" s="131"/>
      <c r="AT27" s="131"/>
      <c r="AU27" s="131"/>
      <c r="AV27" s="131"/>
      <c r="AW27" s="131"/>
      <c r="AX27" s="131"/>
      <c r="AY27" s="131"/>
      <c r="AZ27" s="131"/>
      <c r="BA27" s="226"/>
    </row>
    <row r="28" spans="1:53" s="133" customFormat="1" x14ac:dyDescent="0.15">
      <c r="A28" s="99"/>
      <c r="B28" s="132"/>
      <c r="C28" s="114"/>
      <c r="D28" s="132"/>
      <c r="E28" s="132"/>
      <c r="F28" s="152"/>
      <c r="G28" s="152"/>
      <c r="H28" s="174"/>
      <c r="I28" s="152"/>
      <c r="J28" s="236"/>
      <c r="K28" s="233"/>
      <c r="L28" s="233"/>
      <c r="M28" s="233"/>
      <c r="N28" s="233"/>
      <c r="O28" s="233"/>
      <c r="P28" s="233"/>
      <c r="Q28" s="233"/>
      <c r="R28" s="233"/>
      <c r="S28" s="233"/>
      <c r="T28" s="233"/>
      <c r="U28" s="233"/>
      <c r="V28" s="233"/>
      <c r="W28" s="237"/>
      <c r="Y28" s="236"/>
      <c r="Z28" s="233"/>
      <c r="AA28" s="233"/>
      <c r="AB28" s="233"/>
      <c r="AC28" s="233"/>
      <c r="AD28" s="233"/>
      <c r="AE28" s="233"/>
      <c r="AF28" s="233"/>
      <c r="AG28" s="233"/>
      <c r="AH28" s="233"/>
      <c r="AI28" s="233"/>
      <c r="AJ28" s="233"/>
      <c r="AK28" s="233"/>
      <c r="AL28" s="237"/>
      <c r="AN28" s="236"/>
      <c r="AO28" s="233"/>
      <c r="AP28" s="233"/>
      <c r="AQ28" s="233"/>
      <c r="AR28" s="233"/>
      <c r="AS28" s="233"/>
      <c r="AT28" s="233"/>
      <c r="AU28" s="233"/>
      <c r="AV28" s="233"/>
      <c r="AW28" s="233"/>
      <c r="AX28" s="233"/>
      <c r="AY28" s="233"/>
      <c r="AZ28" s="233"/>
      <c r="BA28" s="237"/>
    </row>
    <row r="29" spans="1:53" s="133" customFormat="1" x14ac:dyDescent="0.15">
      <c r="A29" s="658" t="s">
        <v>76</v>
      </c>
      <c r="B29" s="659"/>
      <c r="C29" s="659"/>
      <c r="D29" s="659"/>
      <c r="E29" s="659"/>
      <c r="F29" s="659"/>
      <c r="G29" s="659"/>
      <c r="H29" s="161"/>
      <c r="I29" s="132"/>
      <c r="J29" s="238"/>
      <c r="K29" s="233"/>
      <c r="L29" s="233"/>
      <c r="M29" s="233"/>
      <c r="N29" s="233"/>
      <c r="O29" s="233"/>
      <c r="P29" s="233"/>
      <c r="Q29" s="233"/>
      <c r="R29" s="233"/>
      <c r="S29" s="233"/>
      <c r="T29" s="233"/>
      <c r="U29" s="233"/>
      <c r="V29" s="233"/>
      <c r="W29" s="237"/>
      <c r="Y29" s="238"/>
      <c r="Z29" s="233"/>
      <c r="AA29" s="233"/>
      <c r="AB29" s="233"/>
      <c r="AC29" s="233"/>
      <c r="AD29" s="233"/>
      <c r="AE29" s="233"/>
      <c r="AF29" s="233"/>
      <c r="AG29" s="233"/>
      <c r="AH29" s="233"/>
      <c r="AI29" s="233"/>
      <c r="AJ29" s="233"/>
      <c r="AK29" s="233"/>
      <c r="AL29" s="237"/>
      <c r="AN29" s="238"/>
      <c r="AO29" s="233"/>
      <c r="AP29" s="233"/>
      <c r="AQ29" s="233"/>
      <c r="AR29" s="233"/>
      <c r="AS29" s="233"/>
      <c r="AT29" s="233"/>
      <c r="AU29" s="233"/>
      <c r="AV29" s="233"/>
      <c r="AW29" s="233"/>
      <c r="AX29" s="233"/>
      <c r="AY29" s="233"/>
      <c r="AZ29" s="233"/>
      <c r="BA29" s="237"/>
    </row>
    <row r="30" spans="1:53" s="136" customFormat="1" x14ac:dyDescent="0.15">
      <c r="A30" s="627" t="s">
        <v>77</v>
      </c>
      <c r="B30" s="628"/>
      <c r="C30" s="158">
        <f>(VLOOKUP($B$19,Tablas!$A$156:$G$222,3,TRUE)*C24)+75</f>
        <v>9076.4699999999993</v>
      </c>
      <c r="D30" s="158">
        <f>(VLOOKUP($B$19,Tablas!$A$156:$G$222,4,TRUE)*D24)+75</f>
        <v>8762.1299999999992</v>
      </c>
      <c r="E30" s="158">
        <f>(VLOOKUP($B$19,Tablas!$A$156:$G$222,5,TRUE)*E24)+75</f>
        <v>5788.92</v>
      </c>
      <c r="F30" s="360">
        <f>(VLOOKUP($B$19,Tablas!$A$156:$G$222,6,TRUE)*F24)+75</f>
        <v>4116</v>
      </c>
      <c r="G30" s="360">
        <f>(VLOOKUP($B$19,Tablas!$A$156:$G$222,7,TRUE)*G24)+75</f>
        <v>3245</v>
      </c>
      <c r="H30" s="175"/>
      <c r="I30" s="115"/>
      <c r="J30" s="238"/>
      <c r="K30" s="233"/>
      <c r="L30" s="233"/>
      <c r="M30" s="233"/>
      <c r="N30" s="233"/>
      <c r="O30" s="233"/>
      <c r="P30" s="233"/>
      <c r="Q30" s="233"/>
      <c r="R30" s="233"/>
      <c r="S30" s="233"/>
      <c r="T30" s="233"/>
      <c r="U30" s="233"/>
      <c r="V30" s="233"/>
      <c r="W30" s="237"/>
      <c r="Y30" s="238"/>
      <c r="Z30" s="233"/>
      <c r="AA30" s="233"/>
      <c r="AB30" s="233"/>
      <c r="AC30" s="233"/>
      <c r="AD30" s="233"/>
      <c r="AE30" s="233"/>
      <c r="AF30" s="233"/>
      <c r="AG30" s="233"/>
      <c r="AH30" s="233"/>
      <c r="AI30" s="233"/>
      <c r="AJ30" s="233"/>
      <c r="AK30" s="233"/>
      <c r="AL30" s="237"/>
      <c r="AN30" s="238"/>
      <c r="AO30" s="233"/>
      <c r="AP30" s="233"/>
      <c r="AQ30" s="233"/>
      <c r="AR30" s="233"/>
      <c r="AS30" s="233"/>
      <c r="AT30" s="233"/>
      <c r="AU30" s="233"/>
      <c r="AV30" s="233"/>
      <c r="AW30" s="233"/>
      <c r="AX30" s="233"/>
      <c r="AY30" s="233"/>
      <c r="AZ30" s="233"/>
      <c r="BA30" s="237"/>
    </row>
    <row r="31" spans="1:53" x14ac:dyDescent="0.15">
      <c r="A31" s="627" t="s">
        <v>78</v>
      </c>
      <c r="B31" s="628"/>
      <c r="C31" s="158">
        <f>(IF($B$15=1,0,(VLOOKUP($G$19,Tablas!$A$156:$G$222,3,TRUE)))*C24)</f>
        <v>9001.4699999999993</v>
      </c>
      <c r="D31" s="158">
        <f>(IF($B$15=1,0,(VLOOKUP($G$19,Tablas!$A$156:$G$222,4,TRUE)))*D24)</f>
        <v>8687.1299999999992</v>
      </c>
      <c r="E31" s="158">
        <f>(IF($B$15=1,0,(VLOOKUP($G$19,Tablas!$A$156:$G$222,5,TRUE)))*E24)</f>
        <v>5713.92</v>
      </c>
      <c r="F31" s="360">
        <f>(IF($B$15=1,0,(VLOOKUP($G$19,Tablas!$A$156:$G$222,6,TRUE)))*F24)</f>
        <v>4041</v>
      </c>
      <c r="G31" s="360">
        <f>(IF($B$15=1,0,(VLOOKUP($G$19,Tablas!$A$156:$G$222,7,TRUE)))*G24)</f>
        <v>3170</v>
      </c>
      <c r="H31" s="176"/>
      <c r="I31" s="153"/>
      <c r="J31" s="238"/>
      <c r="K31" s="233"/>
      <c r="L31" s="233"/>
      <c r="M31" s="233"/>
      <c r="N31" s="233"/>
      <c r="O31" s="233"/>
      <c r="P31" s="233"/>
      <c r="Q31" s="233"/>
      <c r="R31" s="233"/>
      <c r="S31" s="233"/>
      <c r="T31" s="233"/>
      <c r="U31" s="233"/>
      <c r="V31" s="233"/>
      <c r="W31" s="237"/>
      <c r="Y31" s="238"/>
      <c r="Z31" s="233"/>
      <c r="AA31" s="233"/>
      <c r="AB31" s="233"/>
      <c r="AC31" s="233"/>
      <c r="AD31" s="233"/>
      <c r="AE31" s="233"/>
      <c r="AF31" s="233"/>
      <c r="AG31" s="233"/>
      <c r="AH31" s="233"/>
      <c r="AI31" s="233"/>
      <c r="AJ31" s="233"/>
      <c r="AK31" s="233"/>
      <c r="AL31" s="237"/>
      <c r="AN31" s="238"/>
      <c r="AO31" s="233"/>
      <c r="AP31" s="233"/>
      <c r="AQ31" s="233"/>
      <c r="AR31" s="233"/>
      <c r="AS31" s="233"/>
      <c r="AT31" s="233"/>
      <c r="AU31" s="233"/>
      <c r="AV31" s="233"/>
      <c r="AW31" s="233"/>
      <c r="AX31" s="233"/>
      <c r="AY31" s="233"/>
      <c r="AZ31" s="233"/>
      <c r="BA31" s="237"/>
    </row>
    <row r="32" spans="1:53" x14ac:dyDescent="0.15">
      <c r="A32" s="627" t="s">
        <v>79</v>
      </c>
      <c r="B32" s="628"/>
      <c r="C32" s="158">
        <f>(IF($B$17=0,0,(VLOOKUP($B$17,Tablas!$A$223:$G$225,3,TRUE)))*C24)</f>
        <v>3108.06</v>
      </c>
      <c r="D32" s="158">
        <f>(IF($B$17=0,0,(VLOOKUP($B$17,Tablas!$A$223:$G$225,4,TRUE)))*D24)</f>
        <v>2197.5899999999997</v>
      </c>
      <c r="E32" s="158">
        <f>(IF($B$17=0,0,(VLOOKUP($B$17,Tablas!$A$223:$G$225,5,TRUE)))*E24)</f>
        <v>1502.8799999999999</v>
      </c>
      <c r="F32" s="360">
        <f>(IF($B$17=0,0,(VLOOKUP($B$17,Tablas!$A$223:$G$225,6,TRUE)))*F24)</f>
        <v>1420</v>
      </c>
      <c r="G32" s="360">
        <f>(IF($B$17=0,0,(VLOOKUP($B$17,Tablas!$A$223:$G$225,7,TRUE)))*G24)</f>
        <v>1302</v>
      </c>
      <c r="H32" s="176"/>
      <c r="I32" s="153"/>
      <c r="J32" s="238"/>
      <c r="K32" s="233"/>
      <c r="L32" s="233"/>
      <c r="M32" s="233"/>
      <c r="N32" s="233"/>
      <c r="O32" s="233"/>
      <c r="P32" s="233"/>
      <c r="Q32" s="239"/>
      <c r="R32" s="233"/>
      <c r="S32" s="233"/>
      <c r="T32" s="233"/>
      <c r="U32" s="233"/>
      <c r="V32" s="233"/>
      <c r="W32" s="237"/>
      <c r="Y32" s="238"/>
      <c r="Z32" s="233"/>
      <c r="AA32" s="233"/>
      <c r="AB32" s="233"/>
      <c r="AC32" s="233"/>
      <c r="AD32" s="233"/>
      <c r="AE32" s="233"/>
      <c r="AF32" s="239"/>
      <c r="AG32" s="233"/>
      <c r="AH32" s="233"/>
      <c r="AI32" s="233"/>
      <c r="AJ32" s="233"/>
      <c r="AK32" s="233"/>
      <c r="AL32" s="237"/>
      <c r="AN32" s="238"/>
      <c r="AO32" s="233"/>
      <c r="AP32" s="233"/>
      <c r="AQ32" s="233"/>
      <c r="AR32" s="233"/>
      <c r="AS32" s="233"/>
      <c r="AT32" s="233"/>
      <c r="AU32" s="239"/>
      <c r="AV32" s="233"/>
      <c r="AW32" s="233"/>
      <c r="AX32" s="233"/>
      <c r="AY32" s="233"/>
      <c r="AZ32" s="233"/>
      <c r="BA32" s="237"/>
    </row>
    <row r="33" spans="1:53" x14ac:dyDescent="0.15">
      <c r="A33" s="361" t="s">
        <v>80</v>
      </c>
      <c r="B33" s="362"/>
      <c r="C33" s="362">
        <f>SUM(C30:C32)</f>
        <v>21186</v>
      </c>
      <c r="D33" s="362">
        <f>SUM(D30:D32)</f>
        <v>19646.849999999999</v>
      </c>
      <c r="E33" s="362">
        <f>SUM(E30:E32)</f>
        <v>13005.72</v>
      </c>
      <c r="F33" s="363">
        <f>SUM(F30:F32)</f>
        <v>9577</v>
      </c>
      <c r="G33" s="363">
        <f>SUM(G30:G32)</f>
        <v>7717</v>
      </c>
      <c r="H33" s="176"/>
      <c r="I33" s="153"/>
      <c r="J33" s="238"/>
      <c r="K33" s="233"/>
      <c r="L33" s="233"/>
      <c r="M33" s="233"/>
      <c r="N33" s="233"/>
      <c r="O33" s="233"/>
      <c r="P33" s="233"/>
      <c r="Q33" s="131"/>
      <c r="R33" s="233"/>
      <c r="S33" s="233"/>
      <c r="T33" s="233"/>
      <c r="U33" s="233"/>
      <c r="V33" s="233"/>
      <c r="W33" s="237"/>
      <c r="Y33" s="238"/>
      <c r="Z33" s="233"/>
      <c r="AA33" s="233"/>
      <c r="AB33" s="233"/>
      <c r="AC33" s="233"/>
      <c r="AD33" s="233"/>
      <c r="AE33" s="233"/>
      <c r="AF33" s="131"/>
      <c r="AG33" s="233"/>
      <c r="AH33" s="233"/>
      <c r="AI33" s="233"/>
      <c r="AJ33" s="233"/>
      <c r="AK33" s="233"/>
      <c r="AL33" s="237"/>
      <c r="AN33" s="238"/>
      <c r="AO33" s="233"/>
      <c r="AP33" s="233"/>
      <c r="AQ33" s="233"/>
      <c r="AR33" s="233"/>
      <c r="AS33" s="233"/>
      <c r="AT33" s="233"/>
      <c r="AU33" s="131"/>
      <c r="AV33" s="233"/>
      <c r="AW33" s="233"/>
      <c r="AX33" s="233"/>
      <c r="AY33" s="233"/>
      <c r="AZ33" s="233"/>
      <c r="BA33" s="237"/>
    </row>
    <row r="34" spans="1:53" ht="29" hidden="1" customHeight="1" thickBot="1" x14ac:dyDescent="0.2">
      <c r="A34" s="615" t="s">
        <v>99</v>
      </c>
      <c r="B34" s="616"/>
      <c r="C34" s="178">
        <f>IF('INGRESO DE DATOS'!$P$3,C33*-15%,0)</f>
        <v>0</v>
      </c>
      <c r="D34" s="178">
        <f>IF('INGRESO DE DATOS'!$P$3,D33*-15%,0)</f>
        <v>0</v>
      </c>
      <c r="E34" s="178">
        <f>IF('INGRESO DE DATOS'!$P$3,E33*-15%,0)</f>
        <v>0</v>
      </c>
      <c r="F34" s="364">
        <f>IF('INGRESO DE DATOS'!$P$3,F33*-15%,0)</f>
        <v>0</v>
      </c>
      <c r="G34" s="404"/>
      <c r="H34" s="176"/>
      <c r="I34" s="153"/>
      <c r="J34" s="240"/>
      <c r="K34" s="239"/>
      <c r="L34" s="239"/>
      <c r="M34" s="239"/>
      <c r="N34" s="239"/>
      <c r="O34" s="239"/>
      <c r="P34" s="239"/>
      <c r="Q34" s="131"/>
      <c r="R34" s="239"/>
      <c r="S34" s="239"/>
      <c r="T34" s="239"/>
      <c r="U34" s="239"/>
      <c r="V34" s="239"/>
      <c r="W34" s="241"/>
      <c r="Y34" s="240"/>
      <c r="Z34" s="239"/>
      <c r="AA34" s="239"/>
      <c r="AB34" s="239"/>
      <c r="AC34" s="239"/>
      <c r="AD34" s="239"/>
      <c r="AE34" s="239"/>
      <c r="AF34" s="131"/>
      <c r="AG34" s="239"/>
      <c r="AH34" s="239"/>
      <c r="AI34" s="239"/>
      <c r="AJ34" s="239"/>
      <c r="AK34" s="239"/>
      <c r="AL34" s="241"/>
      <c r="AN34" s="240"/>
      <c r="AO34" s="239"/>
      <c r="AP34" s="239"/>
      <c r="AQ34" s="239"/>
      <c r="AR34" s="239"/>
      <c r="AS34" s="239"/>
      <c r="AT34" s="239"/>
      <c r="AU34" s="131"/>
      <c r="AV34" s="239"/>
      <c r="AW34" s="239"/>
      <c r="AX34" s="239"/>
      <c r="AY34" s="239"/>
      <c r="AZ34" s="239"/>
      <c r="BA34" s="241"/>
    </row>
    <row r="35" spans="1:53" ht="36" customHeight="1" x14ac:dyDescent="0.15">
      <c r="A35" s="482" t="s">
        <v>81</v>
      </c>
      <c r="B35" s="485"/>
      <c r="C35" s="210">
        <f>C33*Tablas!$X$3</f>
        <v>847.44</v>
      </c>
      <c r="D35" s="210">
        <f>D33*Tablas!$X$3</f>
        <v>785.87399999999991</v>
      </c>
      <c r="E35" s="210">
        <f>E33*Tablas!$X$3</f>
        <v>520.22879999999998</v>
      </c>
      <c r="F35" s="365">
        <f>F33*Tablas!$X$3</f>
        <v>383.08</v>
      </c>
      <c r="G35" s="365">
        <f>G33*Tablas!$X$3</f>
        <v>308.68</v>
      </c>
      <c r="H35" s="177"/>
      <c r="I35" s="154"/>
      <c r="J35" s="227"/>
      <c r="K35" s="131"/>
      <c r="L35" s="131"/>
      <c r="M35" s="131"/>
      <c r="N35" s="131"/>
      <c r="O35" s="131"/>
      <c r="P35" s="131"/>
      <c r="Q35" s="131"/>
      <c r="R35" s="131"/>
      <c r="S35" s="131"/>
      <c r="T35" s="131"/>
      <c r="U35" s="131"/>
      <c r="V35" s="131"/>
      <c r="W35" s="226"/>
      <c r="Y35" s="227"/>
      <c r="Z35" s="131"/>
      <c r="AA35" s="131"/>
      <c r="AB35" s="131"/>
      <c r="AC35" s="131"/>
      <c r="AD35" s="131"/>
      <c r="AE35" s="131"/>
      <c r="AF35" s="131"/>
      <c r="AG35" s="131"/>
      <c r="AH35" s="131"/>
      <c r="AI35" s="131"/>
      <c r="AJ35" s="131"/>
      <c r="AK35" s="131"/>
      <c r="AL35" s="226"/>
      <c r="AN35" s="227"/>
      <c r="AO35" s="131"/>
      <c r="AP35" s="131"/>
      <c r="AQ35" s="131"/>
      <c r="AR35" s="131"/>
      <c r="AS35" s="131"/>
      <c r="AT35" s="131"/>
      <c r="AU35" s="131"/>
      <c r="AV35" s="131"/>
      <c r="AW35" s="131"/>
      <c r="AX35" s="131"/>
      <c r="AY35" s="131"/>
      <c r="AZ35" s="131"/>
      <c r="BA35" s="226"/>
    </row>
    <row r="36" spans="1:53" s="119" customFormat="1" ht="16" hidden="1" customHeight="1" x14ac:dyDescent="0.15">
      <c r="A36" s="627" t="s">
        <v>100</v>
      </c>
      <c r="B36" s="628"/>
      <c r="C36" s="158"/>
      <c r="D36" s="158"/>
      <c r="E36" s="158"/>
      <c r="F36" s="360"/>
      <c r="G36" s="403"/>
      <c r="H36" s="176"/>
      <c r="I36" s="153"/>
      <c r="J36" s="227"/>
      <c r="K36" s="131"/>
      <c r="L36" s="131"/>
      <c r="M36" s="131"/>
      <c r="N36" s="131"/>
      <c r="O36" s="131"/>
      <c r="P36" s="131"/>
      <c r="Q36" s="131"/>
      <c r="R36" s="131"/>
      <c r="S36" s="131"/>
      <c r="T36" s="131"/>
      <c r="U36" s="131"/>
      <c r="V36" s="131"/>
      <c r="W36" s="226"/>
      <c r="Y36" s="227"/>
      <c r="Z36" s="131"/>
      <c r="AA36" s="131"/>
      <c r="AB36" s="131"/>
      <c r="AC36" s="131"/>
      <c r="AD36" s="131"/>
      <c r="AE36" s="131"/>
      <c r="AF36" s="131"/>
      <c r="AG36" s="131"/>
      <c r="AH36" s="131"/>
      <c r="AI36" s="131"/>
      <c r="AJ36" s="131"/>
      <c r="AK36" s="131"/>
      <c r="AL36" s="226"/>
      <c r="AN36" s="227"/>
      <c r="AO36" s="131"/>
      <c r="AP36" s="131"/>
      <c r="AQ36" s="131"/>
      <c r="AR36" s="131"/>
      <c r="AS36" s="131"/>
      <c r="AT36" s="131"/>
      <c r="AU36" s="131"/>
      <c r="AV36" s="131"/>
      <c r="AW36" s="131"/>
      <c r="AX36" s="131"/>
      <c r="AY36" s="131"/>
      <c r="AZ36" s="131"/>
      <c r="BA36" s="226"/>
    </row>
    <row r="37" spans="1:53" ht="17" hidden="1" customHeight="1" thickBot="1" x14ac:dyDescent="0.2">
      <c r="A37" s="617" t="s">
        <v>83</v>
      </c>
      <c r="B37" s="618"/>
      <c r="C37" s="159"/>
      <c r="D37" s="159"/>
      <c r="E37" s="159"/>
      <c r="F37" s="366"/>
      <c r="G37" s="403"/>
      <c r="H37" s="176"/>
      <c r="I37" s="153"/>
      <c r="J37" s="227"/>
      <c r="K37" s="131"/>
      <c r="L37" s="131"/>
      <c r="M37" s="131"/>
      <c r="N37" s="131"/>
      <c r="O37" s="131"/>
      <c r="P37" s="131"/>
      <c r="Q37" s="242"/>
      <c r="R37" s="131"/>
      <c r="S37" s="131"/>
      <c r="T37" s="131"/>
      <c r="U37" s="131"/>
      <c r="V37" s="131"/>
      <c r="W37" s="226"/>
      <c r="Y37" s="227"/>
      <c r="Z37" s="131"/>
      <c r="AA37" s="131"/>
      <c r="AB37" s="131"/>
      <c r="AC37" s="131"/>
      <c r="AD37" s="131"/>
      <c r="AE37" s="131"/>
      <c r="AF37" s="242"/>
      <c r="AG37" s="131"/>
      <c r="AH37" s="131"/>
      <c r="AI37" s="131"/>
      <c r="AJ37" s="131"/>
      <c r="AK37" s="131"/>
      <c r="AL37" s="226"/>
      <c r="AN37" s="227"/>
      <c r="AO37" s="131"/>
      <c r="AP37" s="131"/>
      <c r="AQ37" s="131"/>
      <c r="AR37" s="131"/>
      <c r="AS37" s="131"/>
      <c r="AT37" s="131"/>
      <c r="AU37" s="242"/>
      <c r="AV37" s="131"/>
      <c r="AW37" s="131"/>
      <c r="AX37" s="131"/>
      <c r="AY37" s="131"/>
      <c r="AZ37" s="131"/>
      <c r="BA37" s="226"/>
    </row>
    <row r="38" spans="1:53" x14ac:dyDescent="0.15">
      <c r="A38" s="623" t="s">
        <v>84</v>
      </c>
      <c r="B38" s="624"/>
      <c r="C38" s="367">
        <f>SUM(C33:C37)</f>
        <v>22033.439999999999</v>
      </c>
      <c r="D38" s="367">
        <f>SUM(D33:D37)</f>
        <v>20432.723999999998</v>
      </c>
      <c r="E38" s="367">
        <f>SUM(E33:E37)</f>
        <v>13525.9488</v>
      </c>
      <c r="F38" s="368">
        <f>SUM(F33:F37)</f>
        <v>9960.08</v>
      </c>
      <c r="G38" s="368">
        <f>SUM(G33:G37)</f>
        <v>8025.68</v>
      </c>
      <c r="H38" s="177"/>
      <c r="I38" s="154"/>
      <c r="J38" s="227"/>
      <c r="K38" s="131"/>
      <c r="L38" s="131"/>
      <c r="M38" s="131"/>
      <c r="N38" s="131"/>
      <c r="O38" s="131"/>
      <c r="P38" s="131"/>
      <c r="Q38" s="242"/>
      <c r="R38" s="131"/>
      <c r="S38" s="131"/>
      <c r="T38" s="131"/>
      <c r="U38" s="131"/>
      <c r="V38" s="131"/>
      <c r="W38" s="226"/>
      <c r="Y38" s="227"/>
      <c r="Z38" s="131"/>
      <c r="AA38" s="131"/>
      <c r="AB38" s="131"/>
      <c r="AC38" s="131"/>
      <c r="AD38" s="131"/>
      <c r="AE38" s="131"/>
      <c r="AF38" s="242"/>
      <c r="AG38" s="131"/>
      <c r="AH38" s="131"/>
      <c r="AI38" s="131"/>
      <c r="AJ38" s="131"/>
      <c r="AK38" s="131"/>
      <c r="AL38" s="226"/>
      <c r="AN38" s="227"/>
      <c r="AO38" s="131"/>
      <c r="AP38" s="131"/>
      <c r="AQ38" s="131"/>
      <c r="AR38" s="131"/>
      <c r="AS38" s="131"/>
      <c r="AT38" s="131"/>
      <c r="AU38" s="242"/>
      <c r="AV38" s="131"/>
      <c r="AW38" s="131"/>
      <c r="AX38" s="131"/>
      <c r="AY38" s="131"/>
      <c r="AZ38" s="131"/>
      <c r="BA38" s="226"/>
    </row>
    <row r="39" spans="1:53" x14ac:dyDescent="0.15">
      <c r="A39" s="99"/>
      <c r="F39" s="154"/>
      <c r="G39" s="154"/>
      <c r="H39" s="177"/>
      <c r="I39" s="154"/>
      <c r="J39" s="227"/>
      <c r="K39" s="131"/>
      <c r="L39" s="131"/>
      <c r="M39" s="131"/>
      <c r="N39" s="131"/>
      <c r="O39" s="131"/>
      <c r="P39" s="131"/>
      <c r="Q39" s="131"/>
      <c r="R39" s="131"/>
      <c r="S39" s="131"/>
      <c r="T39" s="131"/>
      <c r="U39" s="131"/>
      <c r="V39" s="131"/>
      <c r="W39" s="226"/>
      <c r="Y39" s="227"/>
      <c r="Z39" s="131"/>
      <c r="AA39" s="131"/>
      <c r="AB39" s="131"/>
      <c r="AC39" s="131"/>
      <c r="AD39" s="131"/>
      <c r="AE39" s="131"/>
      <c r="AF39" s="131"/>
      <c r="AG39" s="131"/>
      <c r="AH39" s="131"/>
      <c r="AI39" s="131"/>
      <c r="AJ39" s="131"/>
      <c r="AK39" s="131"/>
      <c r="AL39" s="226"/>
      <c r="AN39" s="227"/>
      <c r="AO39" s="131"/>
      <c r="AP39" s="131"/>
      <c r="AQ39" s="131"/>
      <c r="AR39" s="131"/>
      <c r="AS39" s="131"/>
      <c r="AT39" s="131"/>
      <c r="AU39" s="131"/>
      <c r="AV39" s="131"/>
      <c r="AW39" s="131"/>
      <c r="AX39" s="131"/>
      <c r="AY39" s="131"/>
      <c r="AZ39" s="131"/>
      <c r="BA39" s="226"/>
    </row>
    <row r="40" spans="1:53" x14ac:dyDescent="0.15">
      <c r="A40" s="656" t="s">
        <v>105</v>
      </c>
      <c r="B40" s="657"/>
      <c r="C40" s="657"/>
      <c r="D40" s="657"/>
      <c r="E40" s="657"/>
      <c r="F40" s="657"/>
      <c r="G40" s="657"/>
      <c r="J40" s="243"/>
      <c r="K40" s="242"/>
      <c r="L40" s="242"/>
      <c r="M40" s="242"/>
      <c r="N40" s="242"/>
      <c r="O40" s="242"/>
      <c r="P40" s="242"/>
      <c r="Q40" s="131"/>
      <c r="R40" s="242"/>
      <c r="S40" s="242"/>
      <c r="T40" s="242"/>
      <c r="U40" s="242"/>
      <c r="V40" s="242"/>
      <c r="W40" s="244"/>
      <c r="Y40" s="243"/>
      <c r="Z40" s="242"/>
      <c r="AA40" s="242"/>
      <c r="AB40" s="242"/>
      <c r="AC40" s="242"/>
      <c r="AD40" s="242"/>
      <c r="AE40" s="242"/>
      <c r="AF40" s="131"/>
      <c r="AG40" s="242"/>
      <c r="AH40" s="242"/>
      <c r="AI40" s="242"/>
      <c r="AJ40" s="242"/>
      <c r="AK40" s="242"/>
      <c r="AL40" s="244"/>
      <c r="AN40" s="243"/>
      <c r="AO40" s="242"/>
      <c r="AP40" s="242"/>
      <c r="AQ40" s="242"/>
      <c r="AR40" s="242"/>
      <c r="AS40" s="242"/>
      <c r="AT40" s="242"/>
      <c r="AU40" s="131"/>
      <c r="AV40" s="242"/>
      <c r="AW40" s="242"/>
      <c r="AX40" s="242"/>
      <c r="AY40" s="242"/>
      <c r="AZ40" s="242"/>
      <c r="BA40" s="244"/>
    </row>
    <row r="41" spans="1:53" s="119" customFormat="1" x14ac:dyDescent="0.15">
      <c r="A41" s="627" t="s">
        <v>77</v>
      </c>
      <c r="B41" s="628"/>
      <c r="C41" s="158">
        <f>(C30-75)*Tablas!$K$4+75</f>
        <v>4845.7790999999997</v>
      </c>
      <c r="D41" s="158">
        <f>(D30-75)*Tablas!$K$4+75</f>
        <v>4679.1788999999999</v>
      </c>
      <c r="E41" s="158">
        <f>(E30-75)*Tablas!$K$4+75</f>
        <v>3103.3776000000003</v>
      </c>
      <c r="F41" s="360">
        <f>(F30-75)*Tablas!$K$4+75</f>
        <v>2216.73</v>
      </c>
      <c r="G41" s="360">
        <f>(G30-75)*Tablas!$K$4+75</f>
        <v>1755.1000000000001</v>
      </c>
      <c r="H41" s="175"/>
      <c r="I41" s="115"/>
      <c r="J41" s="227"/>
      <c r="K41" s="131"/>
      <c r="L41" s="131"/>
      <c r="M41" s="131"/>
      <c r="N41" s="131"/>
      <c r="O41" s="131"/>
      <c r="P41" s="131"/>
      <c r="Q41" s="131"/>
      <c r="R41" s="131"/>
      <c r="S41" s="131"/>
      <c r="T41" s="131"/>
      <c r="U41" s="131"/>
      <c r="V41" s="131"/>
      <c r="W41" s="226"/>
      <c r="Y41" s="227"/>
      <c r="Z41" s="131"/>
      <c r="AA41" s="131"/>
      <c r="AB41" s="131"/>
      <c r="AC41" s="131"/>
      <c r="AD41" s="131"/>
      <c r="AE41" s="131"/>
      <c r="AF41" s="131"/>
      <c r="AG41" s="131"/>
      <c r="AH41" s="131"/>
      <c r="AI41" s="131"/>
      <c r="AJ41" s="131"/>
      <c r="AK41" s="131"/>
      <c r="AL41" s="226"/>
      <c r="AN41" s="227"/>
      <c r="AO41" s="131"/>
      <c r="AP41" s="131"/>
      <c r="AQ41" s="131"/>
      <c r="AR41" s="131"/>
      <c r="AS41" s="131"/>
      <c r="AT41" s="131"/>
      <c r="AU41" s="131"/>
      <c r="AV41" s="131"/>
      <c r="AW41" s="131"/>
      <c r="AX41" s="131"/>
      <c r="AY41" s="131"/>
      <c r="AZ41" s="131"/>
      <c r="BA41" s="226"/>
    </row>
    <row r="42" spans="1:53" x14ac:dyDescent="0.15">
      <c r="A42" s="627" t="s">
        <v>78</v>
      </c>
      <c r="B42" s="628"/>
      <c r="C42" s="158">
        <f>C31*Tablas!$K$4</f>
        <v>4770.7790999999997</v>
      </c>
      <c r="D42" s="158">
        <f>D31*Tablas!$K$4</f>
        <v>4604.1788999999999</v>
      </c>
      <c r="E42" s="158">
        <f>E31*Tablas!$K$4</f>
        <v>3028.3776000000003</v>
      </c>
      <c r="F42" s="360">
        <f>F31*Tablas!$K$4</f>
        <v>2141.73</v>
      </c>
      <c r="G42" s="360">
        <f>G31*Tablas!$K$4</f>
        <v>1680.1000000000001</v>
      </c>
      <c r="H42" s="176"/>
      <c r="I42" s="153"/>
      <c r="J42" s="227"/>
      <c r="K42" s="131"/>
      <c r="L42" s="131"/>
      <c r="M42" s="131"/>
      <c r="N42" s="131"/>
      <c r="O42" s="131"/>
      <c r="P42" s="131"/>
      <c r="Q42" s="131"/>
      <c r="R42" s="131"/>
      <c r="S42" s="131"/>
      <c r="T42" s="131"/>
      <c r="U42" s="131"/>
      <c r="V42" s="131"/>
      <c r="W42" s="226"/>
      <c r="Y42" s="227"/>
      <c r="Z42" s="131"/>
      <c r="AA42" s="131"/>
      <c r="AB42" s="131"/>
      <c r="AC42" s="131"/>
      <c r="AD42" s="131"/>
      <c r="AE42" s="131"/>
      <c r="AF42" s="131"/>
      <c r="AG42" s="131"/>
      <c r="AH42" s="131"/>
      <c r="AI42" s="131"/>
      <c r="AJ42" s="131"/>
      <c r="AK42" s="131"/>
      <c r="AL42" s="226"/>
      <c r="AN42" s="227"/>
      <c r="AO42" s="131"/>
      <c r="AP42" s="131"/>
      <c r="AQ42" s="131"/>
      <c r="AR42" s="131"/>
      <c r="AS42" s="131"/>
      <c r="AT42" s="131"/>
      <c r="AU42" s="131"/>
      <c r="AV42" s="131"/>
      <c r="AW42" s="131"/>
      <c r="AX42" s="131"/>
      <c r="AY42" s="131"/>
      <c r="AZ42" s="131"/>
      <c r="BA42" s="226"/>
    </row>
    <row r="43" spans="1:53" x14ac:dyDescent="0.15">
      <c r="A43" s="627" t="s">
        <v>79</v>
      </c>
      <c r="B43" s="628"/>
      <c r="C43" s="158">
        <f>C32*Tablas!$K$4</f>
        <v>1647.2718</v>
      </c>
      <c r="D43" s="158">
        <f>D32*Tablas!$K$4</f>
        <v>1164.7226999999998</v>
      </c>
      <c r="E43" s="158">
        <f>E32*Tablas!$K$4</f>
        <v>796.52639999999997</v>
      </c>
      <c r="F43" s="360">
        <f>F32*Tablas!$K$4</f>
        <v>752.6</v>
      </c>
      <c r="G43" s="360">
        <f>G32*Tablas!$K$4</f>
        <v>690.06000000000006</v>
      </c>
      <c r="H43" s="176"/>
      <c r="I43" s="153"/>
      <c r="J43" s="227"/>
      <c r="K43" s="131"/>
      <c r="L43" s="131"/>
      <c r="M43" s="131"/>
      <c r="N43" s="131"/>
      <c r="O43" s="131"/>
      <c r="P43" s="131"/>
      <c r="Q43" s="242"/>
      <c r="R43" s="131"/>
      <c r="S43" s="131"/>
      <c r="T43" s="131"/>
      <c r="U43" s="131"/>
      <c r="V43" s="131"/>
      <c r="W43" s="226"/>
      <c r="Y43" s="227"/>
      <c r="Z43" s="131"/>
      <c r="AA43" s="131"/>
      <c r="AB43" s="131"/>
      <c r="AC43" s="131"/>
      <c r="AD43" s="131"/>
      <c r="AE43" s="131"/>
      <c r="AF43" s="242"/>
      <c r="AG43" s="131"/>
      <c r="AH43" s="131"/>
      <c r="AI43" s="131"/>
      <c r="AJ43" s="131"/>
      <c r="AK43" s="131"/>
      <c r="AL43" s="226"/>
      <c r="AN43" s="227"/>
      <c r="AO43" s="131"/>
      <c r="AP43" s="131"/>
      <c r="AQ43" s="131"/>
      <c r="AR43" s="131"/>
      <c r="AS43" s="131"/>
      <c r="AT43" s="131"/>
      <c r="AU43" s="242"/>
      <c r="AV43" s="131"/>
      <c r="AW43" s="131"/>
      <c r="AX43" s="131"/>
      <c r="AY43" s="131"/>
      <c r="AZ43" s="131"/>
      <c r="BA43" s="226"/>
    </row>
    <row r="44" spans="1:53" x14ac:dyDescent="0.15">
      <c r="A44" s="361" t="s">
        <v>80</v>
      </c>
      <c r="B44" s="362"/>
      <c r="C44" s="362">
        <f>SUM(C41:C43)</f>
        <v>11263.83</v>
      </c>
      <c r="D44" s="362">
        <f>SUM(D41:D43)</f>
        <v>10448.0805</v>
      </c>
      <c r="E44" s="362">
        <f>SUM(E41:E43)</f>
        <v>6928.2816000000003</v>
      </c>
      <c r="F44" s="363">
        <f>SUM(F41:F43)</f>
        <v>5111.0600000000004</v>
      </c>
      <c r="G44" s="363">
        <f>SUM(G41:G43)</f>
        <v>4125.26</v>
      </c>
      <c r="H44" s="176"/>
      <c r="I44" s="153"/>
      <c r="J44" s="227"/>
      <c r="K44" s="131"/>
      <c r="L44" s="131"/>
      <c r="M44" s="131"/>
      <c r="N44" s="131"/>
      <c r="O44" s="131"/>
      <c r="P44" s="131"/>
      <c r="Q44" s="131"/>
      <c r="R44" s="131"/>
      <c r="S44" s="131"/>
      <c r="T44" s="131"/>
      <c r="U44" s="131"/>
      <c r="V44" s="131"/>
      <c r="W44" s="226"/>
      <c r="Y44" s="227"/>
      <c r="Z44" s="131"/>
      <c r="AA44" s="131"/>
      <c r="AB44" s="131"/>
      <c r="AC44" s="131"/>
      <c r="AD44" s="131"/>
      <c r="AE44" s="131"/>
      <c r="AF44" s="131"/>
      <c r="AG44" s="131"/>
      <c r="AH44" s="131"/>
      <c r="AI44" s="131"/>
      <c r="AJ44" s="131"/>
      <c r="AK44" s="131"/>
      <c r="AL44" s="226"/>
      <c r="AN44" s="227"/>
      <c r="AO44" s="131"/>
      <c r="AP44" s="131"/>
      <c r="AQ44" s="131"/>
      <c r="AR44" s="131"/>
      <c r="AS44" s="131"/>
      <c r="AT44" s="131"/>
      <c r="AU44" s="131"/>
      <c r="AV44" s="131"/>
      <c r="AW44" s="131"/>
      <c r="AX44" s="131"/>
      <c r="AY44" s="131"/>
      <c r="AZ44" s="131"/>
      <c r="BA44" s="226"/>
    </row>
    <row r="45" spans="1:53" ht="32" hidden="1" customHeight="1" thickBot="1" x14ac:dyDescent="0.2">
      <c r="A45" s="615" t="s">
        <v>99</v>
      </c>
      <c r="B45" s="616"/>
      <c r="C45" s="178">
        <f>IF('INGRESO DE DATOS'!$P$3,C44*-15%,0)</f>
        <v>0</v>
      </c>
      <c r="D45" s="178">
        <f>IF('INGRESO DE DATOS'!$P$3,D44*-15%,0)</f>
        <v>0</v>
      </c>
      <c r="E45" s="178">
        <f>IF('INGRESO DE DATOS'!$P$3,E44*-15%,0)</f>
        <v>0</v>
      </c>
      <c r="F45" s="364">
        <f>IF('INGRESO DE DATOS'!$P$3,F44*-15%,0)</f>
        <v>0</v>
      </c>
      <c r="G45" s="404"/>
      <c r="H45" s="176"/>
      <c r="I45" s="153"/>
      <c r="J45" s="243"/>
      <c r="K45" s="242"/>
      <c r="L45" s="242"/>
      <c r="M45" s="242"/>
      <c r="N45" s="242"/>
      <c r="O45" s="242"/>
      <c r="P45" s="242"/>
      <c r="Q45" s="131"/>
      <c r="R45" s="242"/>
      <c r="S45" s="242"/>
      <c r="T45" s="242"/>
      <c r="U45" s="242"/>
      <c r="V45" s="242"/>
      <c r="W45" s="244"/>
      <c r="Y45" s="243"/>
      <c r="Z45" s="242"/>
      <c r="AA45" s="242"/>
      <c r="AB45" s="242"/>
      <c r="AC45" s="242"/>
      <c r="AD45" s="242"/>
      <c r="AE45" s="242"/>
      <c r="AF45" s="131"/>
      <c r="AG45" s="242"/>
      <c r="AH45" s="242"/>
      <c r="AI45" s="242"/>
      <c r="AJ45" s="242"/>
      <c r="AK45" s="242"/>
      <c r="AL45" s="244"/>
      <c r="AN45" s="243"/>
      <c r="AO45" s="242"/>
      <c r="AP45" s="242"/>
      <c r="AQ45" s="242"/>
      <c r="AR45" s="242"/>
      <c r="AS45" s="242"/>
      <c r="AT45" s="242"/>
      <c r="AU45" s="131"/>
      <c r="AV45" s="242"/>
      <c r="AW45" s="242"/>
      <c r="AX45" s="242"/>
      <c r="AY45" s="242"/>
      <c r="AZ45" s="242"/>
      <c r="BA45" s="244"/>
    </row>
    <row r="46" spans="1:53" ht="36.75" customHeight="1" thickBot="1" x14ac:dyDescent="0.2">
      <c r="A46" s="634" t="str">
        <f>A35</f>
        <v>Contribución 3.5% Superintendencia de Bancos
 Contribución 0.5% Seguro Social Campesino</v>
      </c>
      <c r="B46" s="635"/>
      <c r="C46" s="210">
        <f>C44*Tablas!$X$3</f>
        <v>450.5532</v>
      </c>
      <c r="D46" s="210">
        <f>D44*Tablas!$X$3</f>
        <v>417.92322000000001</v>
      </c>
      <c r="E46" s="210">
        <f>E44*Tablas!$X$3</f>
        <v>277.13126400000004</v>
      </c>
      <c r="F46" s="365">
        <f>F44*Tablas!$X$3</f>
        <v>204.44240000000002</v>
      </c>
      <c r="G46" s="365">
        <f>G44*Tablas!$X$3</f>
        <v>165.0104</v>
      </c>
      <c r="H46" s="177"/>
      <c r="I46" s="154"/>
      <c r="J46" s="227"/>
      <c r="K46" s="131"/>
      <c r="L46" s="131"/>
      <c r="M46" s="131"/>
      <c r="N46" s="131"/>
      <c r="O46" s="131"/>
      <c r="P46" s="131"/>
      <c r="Q46" s="131"/>
      <c r="R46" s="131"/>
      <c r="S46" s="131"/>
      <c r="T46" s="131"/>
      <c r="U46" s="131"/>
      <c r="V46" s="131"/>
      <c r="W46" s="226"/>
      <c r="Y46" s="227"/>
      <c r="Z46" s="131"/>
      <c r="AA46" s="131"/>
      <c r="AB46" s="131"/>
      <c r="AC46" s="131"/>
      <c r="AD46" s="131"/>
      <c r="AE46" s="131"/>
      <c r="AF46" s="131"/>
      <c r="AG46" s="131"/>
      <c r="AH46" s="131"/>
      <c r="AI46" s="131"/>
      <c r="AJ46" s="131"/>
      <c r="AK46" s="131"/>
      <c r="AL46" s="226"/>
      <c r="AN46" s="227"/>
      <c r="AO46" s="131"/>
      <c r="AP46" s="131"/>
      <c r="AQ46" s="131"/>
      <c r="AR46" s="131"/>
      <c r="AS46" s="131"/>
      <c r="AT46" s="131"/>
      <c r="AU46" s="131"/>
      <c r="AV46" s="131"/>
      <c r="AW46" s="131"/>
      <c r="AX46" s="131"/>
      <c r="AY46" s="131"/>
      <c r="AZ46" s="131"/>
      <c r="BA46" s="226"/>
    </row>
    <row r="47" spans="1:53" s="119" customFormat="1" ht="16" hidden="1" customHeight="1" x14ac:dyDescent="0.15">
      <c r="A47" s="627" t="s">
        <v>100</v>
      </c>
      <c r="B47" s="628"/>
      <c r="C47" s="158"/>
      <c r="D47" s="158"/>
      <c r="E47" s="158"/>
      <c r="F47" s="360"/>
      <c r="G47" s="403"/>
      <c r="H47" s="176"/>
      <c r="I47" s="153"/>
      <c r="J47" s="227"/>
      <c r="K47" s="131"/>
      <c r="L47" s="131"/>
      <c r="M47" s="131"/>
      <c r="N47" s="131"/>
      <c r="O47" s="131"/>
      <c r="P47" s="131"/>
      <c r="Q47" s="131"/>
      <c r="R47" s="131"/>
      <c r="S47" s="131"/>
      <c r="T47" s="131"/>
      <c r="U47" s="131"/>
      <c r="V47" s="131"/>
      <c r="W47" s="226"/>
      <c r="Y47" s="227"/>
      <c r="Z47" s="131"/>
      <c r="AA47" s="131"/>
      <c r="AB47" s="131"/>
      <c r="AC47" s="131"/>
      <c r="AD47" s="131"/>
      <c r="AE47" s="131"/>
      <c r="AF47" s="131"/>
      <c r="AG47" s="131"/>
      <c r="AH47" s="131"/>
      <c r="AI47" s="131"/>
      <c r="AJ47" s="131"/>
      <c r="AK47" s="131"/>
      <c r="AL47" s="226"/>
      <c r="AN47" s="227"/>
      <c r="AO47" s="131"/>
      <c r="AP47" s="131"/>
      <c r="AQ47" s="131"/>
      <c r="AR47" s="131"/>
      <c r="AS47" s="131"/>
      <c r="AT47" s="131"/>
      <c r="AU47" s="131"/>
      <c r="AV47" s="131"/>
      <c r="AW47" s="131"/>
      <c r="AX47" s="131"/>
      <c r="AY47" s="131"/>
      <c r="AZ47" s="131"/>
      <c r="BA47" s="226"/>
    </row>
    <row r="48" spans="1:53" ht="17" hidden="1" customHeight="1" thickBot="1" x14ac:dyDescent="0.2">
      <c r="A48" s="617" t="s">
        <v>83</v>
      </c>
      <c r="B48" s="618"/>
      <c r="C48" s="159"/>
      <c r="D48" s="159"/>
      <c r="E48" s="159"/>
      <c r="F48" s="366"/>
      <c r="G48" s="403"/>
      <c r="H48" s="176"/>
      <c r="I48" s="153"/>
      <c r="J48" s="227"/>
      <c r="K48" s="131"/>
      <c r="L48" s="131"/>
      <c r="M48" s="131"/>
      <c r="N48" s="131"/>
      <c r="O48" s="131"/>
      <c r="P48" s="131"/>
      <c r="Q48" s="242"/>
      <c r="R48" s="131"/>
      <c r="S48" s="131"/>
      <c r="T48" s="131"/>
      <c r="U48" s="131"/>
      <c r="V48" s="131"/>
      <c r="W48" s="226"/>
      <c r="Y48" s="227"/>
      <c r="Z48" s="131"/>
      <c r="AA48" s="131"/>
      <c r="AB48" s="131"/>
      <c r="AC48" s="131"/>
      <c r="AD48" s="131"/>
      <c r="AE48" s="131"/>
      <c r="AF48" s="242"/>
      <c r="AG48" s="131"/>
      <c r="AH48" s="131"/>
      <c r="AI48" s="131"/>
      <c r="AJ48" s="131"/>
      <c r="AK48" s="131"/>
      <c r="AL48" s="226"/>
      <c r="AN48" s="227"/>
      <c r="AO48" s="131"/>
      <c r="AP48" s="131"/>
      <c r="AQ48" s="131"/>
      <c r="AR48" s="131"/>
      <c r="AS48" s="131"/>
      <c r="AT48" s="131"/>
      <c r="AU48" s="242"/>
      <c r="AV48" s="131"/>
      <c r="AW48" s="131"/>
      <c r="AX48" s="131"/>
      <c r="AY48" s="131"/>
      <c r="AZ48" s="131"/>
      <c r="BA48" s="226"/>
    </row>
    <row r="49" spans="1:53" ht="17" thickBot="1" x14ac:dyDescent="0.2">
      <c r="A49" s="619" t="s">
        <v>87</v>
      </c>
      <c r="B49" s="620"/>
      <c r="C49" s="191">
        <f>SUM(C44:C48)</f>
        <v>11714.3832</v>
      </c>
      <c r="D49" s="191">
        <f>SUM(D44:D48)</f>
        <v>10866.003720000001</v>
      </c>
      <c r="E49" s="191">
        <f>SUM(E44:E48)</f>
        <v>7205.4128639999999</v>
      </c>
      <c r="F49" s="369">
        <f>SUM(F44:F48)</f>
        <v>5315.5024000000003</v>
      </c>
      <c r="G49" s="369">
        <f>SUM(G44:G48)</f>
        <v>4290.2704000000003</v>
      </c>
      <c r="H49" s="177"/>
      <c r="I49" s="154"/>
      <c r="J49" s="227"/>
      <c r="K49" s="131"/>
      <c r="L49" s="131"/>
      <c r="M49" s="131"/>
      <c r="N49" s="131"/>
      <c r="O49" s="131"/>
      <c r="P49" s="131"/>
      <c r="Q49" s="131"/>
      <c r="R49" s="131"/>
      <c r="S49" s="131"/>
      <c r="T49" s="131"/>
      <c r="U49" s="131"/>
      <c r="V49" s="131"/>
      <c r="W49" s="226"/>
      <c r="Y49" s="227"/>
      <c r="Z49" s="131"/>
      <c r="AA49" s="131"/>
      <c r="AB49" s="131"/>
      <c r="AC49" s="131"/>
      <c r="AD49" s="131"/>
      <c r="AE49" s="131"/>
      <c r="AF49" s="131"/>
      <c r="AG49" s="131"/>
      <c r="AH49" s="131"/>
      <c r="AI49" s="131"/>
      <c r="AJ49" s="131"/>
      <c r="AK49" s="131"/>
      <c r="AL49" s="226"/>
      <c r="AN49" s="227"/>
      <c r="AO49" s="131"/>
      <c r="AP49" s="131"/>
      <c r="AQ49" s="131"/>
      <c r="AR49" s="131"/>
      <c r="AS49" s="131"/>
      <c r="AT49" s="131"/>
      <c r="AU49" s="131"/>
      <c r="AV49" s="131"/>
      <c r="AW49" s="131"/>
      <c r="AX49" s="131"/>
      <c r="AY49" s="131"/>
      <c r="AZ49" s="131"/>
      <c r="BA49" s="226"/>
    </row>
    <row r="50" spans="1:53" ht="17" thickBot="1" x14ac:dyDescent="0.2">
      <c r="A50" s="621" t="s">
        <v>88</v>
      </c>
      <c r="B50" s="622"/>
      <c r="C50" s="317">
        <f>C44+C46-78</f>
        <v>11636.3832</v>
      </c>
      <c r="D50" s="317">
        <f t="shared" ref="D50:G50" si="0">D44+D46-78</f>
        <v>10788.003720000001</v>
      </c>
      <c r="E50" s="317">
        <f t="shared" si="0"/>
        <v>7127.4128639999999</v>
      </c>
      <c r="F50" s="370">
        <f t="shared" si="0"/>
        <v>5237.5024000000003</v>
      </c>
      <c r="G50" s="370">
        <f t="shared" si="0"/>
        <v>4212.2704000000003</v>
      </c>
      <c r="H50" s="175"/>
      <c r="I50" s="115"/>
      <c r="J50" s="227"/>
      <c r="K50" s="131"/>
      <c r="L50" s="131"/>
      <c r="M50" s="131"/>
      <c r="N50" s="131"/>
      <c r="O50" s="131"/>
      <c r="P50" s="131"/>
      <c r="Q50" s="131"/>
      <c r="R50" s="131"/>
      <c r="S50" s="131"/>
      <c r="T50" s="131"/>
      <c r="U50" s="131"/>
      <c r="V50" s="131"/>
      <c r="W50" s="226"/>
      <c r="Y50" s="227"/>
      <c r="Z50" s="131"/>
      <c r="AA50" s="131"/>
      <c r="AB50" s="131"/>
      <c r="AC50" s="131"/>
      <c r="AD50" s="131"/>
      <c r="AE50" s="131"/>
      <c r="AF50" s="131"/>
      <c r="AG50" s="131"/>
      <c r="AH50" s="131"/>
      <c r="AI50" s="131"/>
      <c r="AJ50" s="131"/>
      <c r="AK50" s="131"/>
      <c r="AL50" s="226"/>
      <c r="AN50" s="227"/>
      <c r="AO50" s="131"/>
      <c r="AP50" s="131"/>
      <c r="AQ50" s="131"/>
      <c r="AR50" s="131"/>
      <c r="AS50" s="131"/>
      <c r="AT50" s="131"/>
      <c r="AU50" s="131"/>
      <c r="AV50" s="131"/>
      <c r="AW50" s="131"/>
      <c r="AX50" s="131"/>
      <c r="AY50" s="131"/>
      <c r="AZ50" s="131"/>
      <c r="BA50" s="226"/>
    </row>
    <row r="51" spans="1:53" x14ac:dyDescent="0.15">
      <c r="A51" s="623" t="s">
        <v>84</v>
      </c>
      <c r="B51" s="624"/>
      <c r="C51" s="367">
        <f>C49+C50</f>
        <v>23350.7664</v>
      </c>
      <c r="D51" s="367">
        <f>D49+D50</f>
        <v>21654.007440000001</v>
      </c>
      <c r="E51" s="367">
        <f>E49+E50</f>
        <v>14332.825728</v>
      </c>
      <c r="F51" s="368">
        <f>F49+F50</f>
        <v>10553.004800000001</v>
      </c>
      <c r="G51" s="368">
        <f>G49+G50</f>
        <v>8502.5408000000007</v>
      </c>
      <c r="J51" s="243"/>
      <c r="K51" s="242"/>
      <c r="L51" s="242"/>
      <c r="M51" s="242"/>
      <c r="N51" s="242"/>
      <c r="O51" s="242"/>
      <c r="P51" s="242"/>
      <c r="Q51" s="242"/>
      <c r="R51" s="242"/>
      <c r="S51" s="242"/>
      <c r="T51" s="242"/>
      <c r="U51" s="242"/>
      <c r="V51" s="242"/>
      <c r="W51" s="244"/>
      <c r="Y51" s="243"/>
      <c r="Z51" s="242"/>
      <c r="AA51" s="242"/>
      <c r="AB51" s="242"/>
      <c r="AC51" s="242"/>
      <c r="AD51" s="242"/>
      <c r="AE51" s="242"/>
      <c r="AF51" s="242"/>
      <c r="AG51" s="242"/>
      <c r="AH51" s="242"/>
      <c r="AI51" s="242"/>
      <c r="AJ51" s="242"/>
      <c r="AK51" s="242"/>
      <c r="AL51" s="244"/>
      <c r="AN51" s="243"/>
      <c r="AO51" s="242"/>
      <c r="AP51" s="242"/>
      <c r="AQ51" s="242"/>
      <c r="AR51" s="242"/>
      <c r="AS51" s="242"/>
      <c r="AT51" s="242"/>
      <c r="AU51" s="242"/>
      <c r="AV51" s="242"/>
      <c r="AW51" s="242"/>
      <c r="AX51" s="242"/>
      <c r="AY51" s="242"/>
      <c r="AZ51" s="242"/>
      <c r="BA51" s="244"/>
    </row>
    <row r="52" spans="1:53" x14ac:dyDescent="0.15">
      <c r="A52" s="99"/>
      <c r="F52" s="115"/>
      <c r="G52" s="115"/>
      <c r="H52" s="175"/>
      <c r="I52" s="115"/>
      <c r="J52" s="247"/>
      <c r="K52" s="245"/>
      <c r="L52" s="245"/>
      <c r="M52" s="245"/>
      <c r="N52" s="245"/>
      <c r="O52" s="245"/>
      <c r="P52" s="245"/>
      <c r="Q52" s="245"/>
      <c r="R52" s="245"/>
      <c r="S52" s="245"/>
      <c r="T52" s="245"/>
      <c r="U52" s="245"/>
      <c r="V52" s="245"/>
      <c r="W52" s="246"/>
      <c r="Y52" s="247"/>
      <c r="Z52" s="245"/>
      <c r="AA52" s="245"/>
      <c r="AB52" s="245"/>
      <c r="AC52" s="245"/>
      <c r="AD52" s="245"/>
      <c r="AE52" s="245"/>
      <c r="AF52" s="245"/>
      <c r="AG52" s="245"/>
      <c r="AH52" s="245"/>
      <c r="AI52" s="245"/>
      <c r="AJ52" s="245"/>
      <c r="AK52" s="245"/>
      <c r="AL52" s="246"/>
      <c r="AN52" s="247"/>
      <c r="AO52" s="245"/>
      <c r="AP52" s="245"/>
      <c r="AQ52" s="245"/>
      <c r="AR52" s="245"/>
      <c r="AS52" s="245"/>
      <c r="AT52" s="245"/>
      <c r="AU52" s="245"/>
      <c r="AV52" s="245"/>
      <c r="AW52" s="245"/>
      <c r="AX52" s="245"/>
      <c r="AY52" s="245"/>
      <c r="AZ52" s="245"/>
      <c r="BA52" s="246"/>
    </row>
    <row r="53" spans="1:53" x14ac:dyDescent="0.15">
      <c r="A53" s="631" t="s">
        <v>89</v>
      </c>
      <c r="B53" s="632"/>
      <c r="C53" s="632"/>
      <c r="D53" s="632"/>
      <c r="E53" s="632"/>
      <c r="F53" s="633"/>
      <c r="G53" s="402"/>
      <c r="H53" s="176"/>
      <c r="I53" s="153"/>
    </row>
    <row r="54" spans="1:53" s="119" customFormat="1" x14ac:dyDescent="0.15">
      <c r="A54" s="627" t="s">
        <v>77</v>
      </c>
      <c r="B54" s="628"/>
      <c r="C54" s="158">
        <f>(C30-75)*Tablas!$K$3+75</f>
        <v>2550.40425</v>
      </c>
      <c r="D54" s="158">
        <f>(D30-75)*Tablas!$K$3+75</f>
        <v>2463.9607500000002</v>
      </c>
      <c r="E54" s="158">
        <f>(E30-75)*Tablas!$K$3+75</f>
        <v>1646.3280000000002</v>
      </c>
      <c r="F54" s="360">
        <f>(F30-75)*Tablas!$K$3+75</f>
        <v>1186.2750000000001</v>
      </c>
      <c r="G54" s="360">
        <f>(G30-75)*Tablas!$K$3+75</f>
        <v>946.75000000000011</v>
      </c>
      <c r="H54" s="176"/>
      <c r="I54" s="153"/>
      <c r="J54" s="117"/>
    </row>
    <row r="55" spans="1:53" x14ac:dyDescent="0.15">
      <c r="A55" s="627" t="s">
        <v>78</v>
      </c>
      <c r="B55" s="628"/>
      <c r="C55" s="158">
        <f>C31*Tablas!$K$3</f>
        <v>2475.40425</v>
      </c>
      <c r="D55" s="158">
        <f>D31*Tablas!$K$3</f>
        <v>2388.9607500000002</v>
      </c>
      <c r="E55" s="158">
        <f>E31*Tablas!$K$3</f>
        <v>1571.3280000000002</v>
      </c>
      <c r="F55" s="360">
        <f>F31*Tablas!$K$3</f>
        <v>1111.2750000000001</v>
      </c>
      <c r="G55" s="360">
        <f>G31*Tablas!$K$3</f>
        <v>871.75000000000011</v>
      </c>
      <c r="H55" s="176"/>
      <c r="I55" s="153"/>
      <c r="J55" s="119"/>
    </row>
    <row r="56" spans="1:53" x14ac:dyDescent="0.15">
      <c r="A56" s="627" t="s">
        <v>79</v>
      </c>
      <c r="B56" s="628"/>
      <c r="C56" s="158">
        <f>C32*Tablas!$K$3</f>
        <v>854.71650000000011</v>
      </c>
      <c r="D56" s="158">
        <f>D32*Tablas!$K$3</f>
        <v>604.33724999999993</v>
      </c>
      <c r="E56" s="158">
        <f>E32*Tablas!$K$3</f>
        <v>413.29199999999997</v>
      </c>
      <c r="F56" s="360">
        <f>F32*Tablas!$K$3</f>
        <v>390.50000000000006</v>
      </c>
      <c r="G56" s="360">
        <f>G32*Tablas!$K$3</f>
        <v>358.05</v>
      </c>
      <c r="H56" s="177"/>
      <c r="I56" s="154"/>
    </row>
    <row r="57" spans="1:53" x14ac:dyDescent="0.15">
      <c r="A57" s="625" t="s">
        <v>80</v>
      </c>
      <c r="B57" s="626"/>
      <c r="C57" s="362">
        <f>SUM(C54:C56)</f>
        <v>5880.5250000000005</v>
      </c>
      <c r="D57" s="362">
        <f>SUM(D54:D56)</f>
        <v>5457.25875</v>
      </c>
      <c r="E57" s="362">
        <f>SUM(E54:E56)</f>
        <v>3630.9480000000003</v>
      </c>
      <c r="F57" s="363">
        <f>SUM(F54:F56)</f>
        <v>2688.05</v>
      </c>
      <c r="G57" s="363">
        <f>SUM(G54:G56)</f>
        <v>2176.5500000000002</v>
      </c>
      <c r="H57" s="176"/>
      <c r="I57" s="153"/>
    </row>
    <row r="58" spans="1:53" ht="30" hidden="1" customHeight="1" thickBot="1" x14ac:dyDescent="0.2">
      <c r="A58" s="615" t="s">
        <v>99</v>
      </c>
      <c r="B58" s="616"/>
      <c r="C58" s="178">
        <f>IF('INGRESO DE DATOS'!$P$3,C57*-15%,0)</f>
        <v>0</v>
      </c>
      <c r="D58" s="178">
        <f>IF('INGRESO DE DATOS'!$P$3,D57*-15%,0)</f>
        <v>0</v>
      </c>
      <c r="E58" s="178">
        <f>IF('INGRESO DE DATOS'!$P$3,E57*-15%,0)</f>
        <v>0</v>
      </c>
      <c r="F58" s="364">
        <f>IF('INGRESO DE DATOS'!$P$3,F57*-15%,0)</f>
        <v>0</v>
      </c>
      <c r="G58" s="404"/>
      <c r="H58" s="176"/>
      <c r="I58" s="153"/>
    </row>
    <row r="59" spans="1:53" ht="33" customHeight="1" thickBot="1" x14ac:dyDescent="0.2">
      <c r="A59" s="629" t="str">
        <f>A35</f>
        <v>Contribución 3.5% Superintendencia de Bancos
 Contribución 0.5% Seguro Social Campesino</v>
      </c>
      <c r="B59" s="630"/>
      <c r="C59" s="210">
        <f>C57*Tablas!$X$3</f>
        <v>235.22100000000003</v>
      </c>
      <c r="D59" s="210">
        <f>D57*Tablas!$X$3</f>
        <v>218.29034999999999</v>
      </c>
      <c r="E59" s="210">
        <f>E57*Tablas!$X$3</f>
        <v>145.23792</v>
      </c>
      <c r="F59" s="365">
        <f>F57*Tablas!$X$3</f>
        <v>107.52200000000001</v>
      </c>
      <c r="G59" s="365">
        <f>G57*Tablas!$X$3</f>
        <v>87.062000000000012</v>
      </c>
      <c r="H59" s="176"/>
      <c r="I59" s="153"/>
    </row>
    <row r="60" spans="1:53" s="119" customFormat="1" hidden="1" x14ac:dyDescent="0.15">
      <c r="A60" s="627" t="s">
        <v>100</v>
      </c>
      <c r="B60" s="628"/>
      <c r="C60" s="158"/>
      <c r="D60" s="158"/>
      <c r="E60" s="158"/>
      <c r="F60" s="360"/>
      <c r="G60" s="403"/>
      <c r="H60" s="177"/>
      <c r="I60" s="154"/>
      <c r="J60" s="117"/>
    </row>
    <row r="61" spans="1:53" ht="17" hidden="1" thickBot="1" x14ac:dyDescent="0.2">
      <c r="A61" s="617" t="s">
        <v>83</v>
      </c>
      <c r="B61" s="618"/>
      <c r="C61" s="159"/>
      <c r="D61" s="159"/>
      <c r="E61" s="159"/>
      <c r="F61" s="366"/>
      <c r="G61" s="403"/>
      <c r="H61" s="177"/>
      <c r="I61" s="154"/>
    </row>
    <row r="62" spans="1:53" ht="17" thickBot="1" x14ac:dyDescent="0.2">
      <c r="A62" s="619" t="s">
        <v>87</v>
      </c>
      <c r="B62" s="620"/>
      <c r="C62" s="191">
        <f>SUM(C57:C61)</f>
        <v>6115.746000000001</v>
      </c>
      <c r="D62" s="191">
        <f>SUM(D57:D61)</f>
        <v>5675.5491000000002</v>
      </c>
      <c r="E62" s="191">
        <f>SUM(E57:E61)</f>
        <v>3776.1859200000004</v>
      </c>
      <c r="F62" s="369">
        <f>SUM(F57:F61)</f>
        <v>2795.5720000000001</v>
      </c>
      <c r="G62" s="369">
        <f>SUM(G57:G61)</f>
        <v>2263.6120000000001</v>
      </c>
      <c r="J62" s="119"/>
    </row>
    <row r="63" spans="1:53" ht="17" thickBot="1" x14ac:dyDescent="0.2">
      <c r="A63" s="621" t="s">
        <v>90</v>
      </c>
      <c r="B63" s="622"/>
      <c r="C63" s="317">
        <f>C57+C59-78</f>
        <v>6037.746000000001</v>
      </c>
      <c r="D63" s="317">
        <f t="shared" ref="D63:G63" si="1">D57+D59-78</f>
        <v>5597.5491000000002</v>
      </c>
      <c r="E63" s="317">
        <f t="shared" si="1"/>
        <v>3698.1859200000004</v>
      </c>
      <c r="F63" s="370">
        <f t="shared" si="1"/>
        <v>2717.5720000000001</v>
      </c>
      <c r="G63" s="370">
        <f t="shared" si="1"/>
        <v>2185.6120000000001</v>
      </c>
      <c r="H63" s="175"/>
      <c r="I63" s="115"/>
    </row>
    <row r="64" spans="1:53" x14ac:dyDescent="0.15">
      <c r="A64" s="623" t="s">
        <v>84</v>
      </c>
      <c r="B64" s="624"/>
      <c r="C64" s="367">
        <f>C62+(C63*3)</f>
        <v>24228.984000000004</v>
      </c>
      <c r="D64" s="367">
        <f>D62+(D63*3)</f>
        <v>22468.196400000001</v>
      </c>
      <c r="E64" s="367">
        <f>E62+(E63*3)</f>
        <v>14870.743680000001</v>
      </c>
      <c r="F64" s="368">
        <f>F62+(F63*3)</f>
        <v>10948.288</v>
      </c>
      <c r="G64" s="368">
        <f>G62+(G63*3)</f>
        <v>8820.4480000000003</v>
      </c>
      <c r="H64" s="176"/>
      <c r="I64" s="153"/>
    </row>
    <row r="65" spans="1:10" x14ac:dyDescent="0.15">
      <c r="A65" s="116"/>
      <c r="F65" s="153"/>
      <c r="G65" s="153"/>
      <c r="H65" s="176"/>
      <c r="I65" s="153"/>
    </row>
    <row r="66" spans="1:10" x14ac:dyDescent="0.15">
      <c r="A66" s="631" t="s">
        <v>91</v>
      </c>
      <c r="B66" s="632"/>
      <c r="C66" s="632"/>
      <c r="D66" s="632"/>
      <c r="E66" s="632"/>
      <c r="F66" s="633"/>
      <c r="G66" s="402"/>
      <c r="H66" s="176"/>
      <c r="I66" s="153"/>
    </row>
    <row r="67" spans="1:10" x14ac:dyDescent="0.15">
      <c r="A67" s="627" t="s">
        <v>77</v>
      </c>
      <c r="B67" s="628"/>
      <c r="C67" s="158">
        <f>(C30-75)*Tablas!$K$2+75</f>
        <v>915.13719999999955</v>
      </c>
      <c r="D67" s="158">
        <f>(D30-75)*Tablas!$K$2+75</f>
        <v>885.79879999999957</v>
      </c>
      <c r="E67" s="158">
        <f>(E30-75)*Tablas!$K$2+75</f>
        <v>608.29919999999981</v>
      </c>
      <c r="F67" s="360">
        <f>(F30-75)*Tablas!$K$2+75</f>
        <v>452.15999999999985</v>
      </c>
      <c r="G67" s="360">
        <f>(G30-75)*Tablas!$K$2+75</f>
        <v>370.86666666666656</v>
      </c>
      <c r="H67" s="176"/>
      <c r="I67" s="153"/>
    </row>
    <row r="68" spans="1:10" x14ac:dyDescent="0.15">
      <c r="A68" s="627" t="s">
        <v>78</v>
      </c>
      <c r="B68" s="628"/>
      <c r="C68" s="158">
        <f>C31*Tablas!$K$2</f>
        <v>840.13719999999955</v>
      </c>
      <c r="D68" s="158">
        <f>D31*Tablas!$K$2</f>
        <v>810.79879999999957</v>
      </c>
      <c r="E68" s="158">
        <f>E31*Tablas!$K$2</f>
        <v>533.29919999999981</v>
      </c>
      <c r="F68" s="158">
        <f>F31*Tablas!$K$2</f>
        <v>377.15999999999985</v>
      </c>
      <c r="G68" s="158">
        <f>G31*Tablas!$K$2</f>
        <v>295.86666666666656</v>
      </c>
      <c r="H68" s="176"/>
      <c r="I68" s="153"/>
    </row>
    <row r="69" spans="1:10" x14ac:dyDescent="0.15">
      <c r="A69" s="627" t="s">
        <v>79</v>
      </c>
      <c r="B69" s="628"/>
      <c r="C69" s="158">
        <f>C32*Tablas!$K$2</f>
        <v>290.08559999999989</v>
      </c>
      <c r="D69" s="158">
        <f>D32*Tablas!$K$2</f>
        <v>205.10839999999988</v>
      </c>
      <c r="E69" s="158">
        <f>E32*Tablas!$K$2</f>
        <v>140.26879999999994</v>
      </c>
      <c r="F69" s="158">
        <f>F32*Tablas!$K$2</f>
        <v>132.53333333333327</v>
      </c>
      <c r="G69" s="158">
        <f>G32*Tablas!$K$2</f>
        <v>121.51999999999995</v>
      </c>
      <c r="H69" s="177"/>
      <c r="I69" s="154"/>
      <c r="J69" s="119"/>
    </row>
    <row r="70" spans="1:10" x14ac:dyDescent="0.15">
      <c r="A70" s="625" t="s">
        <v>80</v>
      </c>
      <c r="B70" s="626"/>
      <c r="C70" s="362">
        <f>SUM(C67:C69)</f>
        <v>2045.359999999999</v>
      </c>
      <c r="D70" s="362">
        <f>SUM(D67:D69)</f>
        <v>1901.705999999999</v>
      </c>
      <c r="E70" s="362">
        <f>SUM(E67:E69)</f>
        <v>1281.8671999999997</v>
      </c>
      <c r="F70" s="363">
        <f>SUM(F67:F69)</f>
        <v>961.85333333333301</v>
      </c>
      <c r="G70" s="363">
        <f>SUM(G67:G69)</f>
        <v>788.2533333333331</v>
      </c>
      <c r="H70" s="176"/>
      <c r="I70" s="153"/>
      <c r="J70" s="119"/>
    </row>
    <row r="71" spans="1:10" ht="37" hidden="1" customHeight="1" thickBot="1" x14ac:dyDescent="0.2">
      <c r="A71" s="615" t="s">
        <v>99</v>
      </c>
      <c r="B71" s="616"/>
      <c r="C71" s="178">
        <f>IF('INGRESO DE DATOS'!$P$3,C70*-15%,0)</f>
        <v>0</v>
      </c>
      <c r="D71" s="178">
        <f>IF('INGRESO DE DATOS'!$P$3,D70*-15%,0)</f>
        <v>0</v>
      </c>
      <c r="E71" s="178">
        <f>IF('INGRESO DE DATOS'!$P$3,E70*-15%,0)</f>
        <v>0</v>
      </c>
      <c r="F71" s="364">
        <f>IF('INGRESO DE DATOS'!$P$3,F70*-15%,0)</f>
        <v>0</v>
      </c>
      <c r="G71" s="404"/>
      <c r="H71" s="176"/>
      <c r="I71" s="153"/>
      <c r="J71" s="119"/>
    </row>
    <row r="72" spans="1:10" ht="33" customHeight="1" thickBot="1" x14ac:dyDescent="0.2">
      <c r="A72" s="629" t="str">
        <f>A59</f>
        <v>Contribución 3.5% Superintendencia de Bancos
 Contribución 0.5% Seguro Social Campesino</v>
      </c>
      <c r="B72" s="630"/>
      <c r="C72" s="210">
        <f>C70*Tablas!$X$3</f>
        <v>81.814399999999964</v>
      </c>
      <c r="D72" s="210">
        <f>D70*Tablas!$X$3</f>
        <v>76.06823999999996</v>
      </c>
      <c r="E72" s="210">
        <f>E70*Tablas!$X$3</f>
        <v>51.27468799999999</v>
      </c>
      <c r="F72" s="365">
        <f>F70*Tablas!$X$3</f>
        <v>38.47413333333332</v>
      </c>
      <c r="G72" s="365">
        <f>G70*Tablas!$X$3</f>
        <v>31.530133333333325</v>
      </c>
      <c r="H72" s="176"/>
      <c r="I72" s="153"/>
    </row>
    <row r="73" spans="1:10" hidden="1" x14ac:dyDescent="0.15">
      <c r="A73" s="627" t="s">
        <v>100</v>
      </c>
      <c r="B73" s="628"/>
      <c r="C73" s="158"/>
      <c r="D73" s="158"/>
      <c r="E73" s="158"/>
      <c r="F73" s="360"/>
      <c r="G73" s="403"/>
      <c r="H73" s="177"/>
      <c r="I73" s="154"/>
    </row>
    <row r="74" spans="1:10" ht="17" hidden="1" thickBot="1" x14ac:dyDescent="0.2">
      <c r="A74" s="617" t="s">
        <v>83</v>
      </c>
      <c r="B74" s="618"/>
      <c r="C74" s="159"/>
      <c r="D74" s="159"/>
      <c r="E74" s="159"/>
      <c r="F74" s="366"/>
      <c r="G74" s="403"/>
      <c r="H74" s="177"/>
      <c r="I74" s="154"/>
    </row>
    <row r="75" spans="1:10" ht="17" thickBot="1" x14ac:dyDescent="0.2">
      <c r="A75" s="619" t="s">
        <v>87</v>
      </c>
      <c r="B75" s="620"/>
      <c r="C75" s="191">
        <f>SUM(C70:C74)</f>
        <v>2127.174399999999</v>
      </c>
      <c r="D75" s="191">
        <f>SUM(D70:D74)</f>
        <v>1977.7742399999991</v>
      </c>
      <c r="E75" s="191">
        <f>SUM(E70:E74)</f>
        <v>1333.1418879999997</v>
      </c>
      <c r="F75" s="369">
        <f>SUM(F70:F74)</f>
        <v>1000.3274666666663</v>
      </c>
      <c r="G75" s="369">
        <f>SUM(G70:G74)</f>
        <v>819.78346666666641</v>
      </c>
      <c r="H75" s="175"/>
      <c r="I75" s="115"/>
    </row>
    <row r="76" spans="1:10" ht="17" thickBot="1" x14ac:dyDescent="0.2">
      <c r="A76" s="621" t="s">
        <v>92</v>
      </c>
      <c r="B76" s="622"/>
      <c r="C76" s="317">
        <f>C70+C72-78</f>
        <v>2049.174399999999</v>
      </c>
      <c r="D76" s="317">
        <f t="shared" ref="D76:G76" si="2">D70+D72-78</f>
        <v>1899.7742399999991</v>
      </c>
      <c r="E76" s="317">
        <f t="shared" si="2"/>
        <v>1255.1418879999997</v>
      </c>
      <c r="F76" s="370">
        <f t="shared" si="2"/>
        <v>922.32746666666628</v>
      </c>
      <c r="G76" s="370">
        <f t="shared" si="2"/>
        <v>741.78346666666641</v>
      </c>
    </row>
    <row r="77" spans="1:10" x14ac:dyDescent="0.15">
      <c r="A77" s="623" t="s">
        <v>84</v>
      </c>
      <c r="B77" s="624"/>
      <c r="C77" s="367">
        <f>C75+(C76*11)</f>
        <v>24668.092799999988</v>
      </c>
      <c r="D77" s="367">
        <f>D75+(D76*11)</f>
        <v>22875.29087999999</v>
      </c>
      <c r="E77" s="367">
        <f>E75+(E76*11)</f>
        <v>15139.702655999996</v>
      </c>
      <c r="F77" s="368">
        <f>F75+(F76*11)</f>
        <v>11145.929599999994</v>
      </c>
      <c r="G77" s="368">
        <f>G75+(G76*11)</f>
        <v>8979.4015999999974</v>
      </c>
    </row>
    <row r="79" spans="1:10" ht="16" customHeight="1" x14ac:dyDescent="0.15">
      <c r="A79" s="636" t="s">
        <v>93</v>
      </c>
      <c r="B79" s="637"/>
      <c r="C79" s="637"/>
      <c r="D79" s="637"/>
      <c r="E79" s="637"/>
      <c r="F79" s="637"/>
      <c r="G79" s="638"/>
    </row>
    <row r="80" spans="1:10" x14ac:dyDescent="0.15">
      <c r="A80" s="639"/>
      <c r="B80" s="640"/>
      <c r="C80" s="640"/>
      <c r="D80" s="640"/>
      <c r="E80" s="640"/>
      <c r="F80" s="640"/>
      <c r="G80" s="641"/>
    </row>
    <row r="81" spans="1:7" x14ac:dyDescent="0.15">
      <c r="A81" s="639"/>
      <c r="B81" s="640"/>
      <c r="C81" s="640"/>
      <c r="D81" s="640"/>
      <c r="E81" s="640"/>
      <c r="F81" s="640"/>
      <c r="G81" s="641"/>
    </row>
    <row r="82" spans="1:7" x14ac:dyDescent="0.15">
      <c r="A82" s="642"/>
      <c r="B82" s="643"/>
      <c r="C82" s="643"/>
      <c r="D82" s="643"/>
      <c r="E82" s="643"/>
      <c r="F82" s="643"/>
      <c r="G82" s="644"/>
    </row>
    <row r="83" spans="1:7" x14ac:dyDescent="0.15">
      <c r="A83" s="99"/>
      <c r="B83" s="99"/>
      <c r="C83" s="99"/>
      <c r="D83" s="99"/>
      <c r="E83" s="99"/>
      <c r="F83" s="99"/>
      <c r="G83" s="99"/>
    </row>
  </sheetData>
  <sheetProtection algorithmName="SHA-512" hashValue="kAGGSNAllvd5Wz/X/v0QcaN9jIGwM+PiRNP+S+pjs5axSo/jbedzbVOwZiwxZAOE0G2OGg9KBTe/CKEGclZ2BQ==" saltValue="I44v/8M98Obf0I+sIxsADQ==" spinCount="100000" sheet="1" objects="1" scenarios="1"/>
  <mergeCells count="58">
    <mergeCell ref="A5:F11"/>
    <mergeCell ref="B13:G13"/>
    <mergeCell ref="E19:F19"/>
    <mergeCell ref="A40:G40"/>
    <mergeCell ref="A29:G29"/>
    <mergeCell ref="B21:C21"/>
    <mergeCell ref="A35:B35"/>
    <mergeCell ref="A36:B36"/>
    <mergeCell ref="A37:B37"/>
    <mergeCell ref="A38:B38"/>
    <mergeCell ref="A23:C23"/>
    <mergeCell ref="A26:B26"/>
    <mergeCell ref="A27:B27"/>
    <mergeCell ref="C17:D17"/>
    <mergeCell ref="A79:G82"/>
    <mergeCell ref="J1:W1"/>
    <mergeCell ref="Y1:AL1"/>
    <mergeCell ref="AN1:BA1"/>
    <mergeCell ref="A67:B67"/>
    <mergeCell ref="A77:B77"/>
    <mergeCell ref="A55:B55"/>
    <mergeCell ref="A56:B56"/>
    <mergeCell ref="G5:G6"/>
    <mergeCell ref="G7:G11"/>
    <mergeCell ref="A30:B30"/>
    <mergeCell ref="A53:F53"/>
    <mergeCell ref="A54:B54"/>
    <mergeCell ref="A34:B34"/>
    <mergeCell ref="A31:B31"/>
    <mergeCell ref="A32:B32"/>
    <mergeCell ref="A41:B41"/>
    <mergeCell ref="A42:B42"/>
    <mergeCell ref="A43:B43"/>
    <mergeCell ref="A46:B46"/>
    <mergeCell ref="A47:B47"/>
    <mergeCell ref="A45:B45"/>
    <mergeCell ref="A59:B59"/>
    <mergeCell ref="A70:B70"/>
    <mergeCell ref="A72:B72"/>
    <mergeCell ref="A60:B60"/>
    <mergeCell ref="A61:B61"/>
    <mergeCell ref="A66:F66"/>
    <mergeCell ref="A62:B62"/>
    <mergeCell ref="A63:B63"/>
    <mergeCell ref="A64:B64"/>
    <mergeCell ref="A75:B75"/>
    <mergeCell ref="A76:B76"/>
    <mergeCell ref="A68:B68"/>
    <mergeCell ref="A69:B69"/>
    <mergeCell ref="A71:B71"/>
    <mergeCell ref="A74:B74"/>
    <mergeCell ref="A73:B73"/>
    <mergeCell ref="A58:B58"/>
    <mergeCell ref="A48:B48"/>
    <mergeCell ref="A49:B49"/>
    <mergeCell ref="A50:B50"/>
    <mergeCell ref="A51:B51"/>
    <mergeCell ref="A57:B57"/>
  </mergeCells>
  <conditionalFormatting sqref="B15">
    <cfRule type="cellIs" dxfId="29" priority="4" stopIfTrue="1" operator="greaterThan">
      <formula>2</formula>
    </cfRule>
    <cfRule type="cellIs" dxfId="28" priority="5" stopIfTrue="1" operator="lessThan">
      <formula>1</formula>
    </cfRule>
  </conditionalFormatting>
  <conditionalFormatting sqref="B19 G19">
    <cfRule type="cellIs" dxfId="27" priority="3" stopIfTrue="1" operator="lessThan">
      <formula>18</formula>
    </cfRule>
  </conditionalFormatting>
  <conditionalFormatting sqref="C17:D17">
    <cfRule type="containsText" dxfId="26" priority="1" operator="containsText" text="otización para dependiente de 24 años">
      <formula>NOT(ISERROR(SEARCH("otización para dependiente de 24 años",C17)))</formula>
    </cfRule>
  </conditionalFormatting>
  <printOptions horizontalCentered="1" verticalCentered="1"/>
  <pageMargins left="0.25" right="0.25" top="0.25" bottom="0.25" header="0.511811023622047" footer="0.511811023622047"/>
  <pageSetup paperSize="9" scale="55" orientation="portrait" horizontalDpi="300" verticalDpi="300" r:id="rId1"/>
  <headerFooter alignWithMargins="0"/>
  <drawing r:id="rId2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sheetPr codeName="Sheet12">
    <pageSetUpPr fitToPage="1"/>
  </sheetPr>
  <dimension ref="A1:O87"/>
  <sheetViews>
    <sheetView showGridLines="0" topLeftCell="A9" zoomScaleNormal="100" zoomScaleSheetLayoutView="70" workbookViewId="0">
      <selection activeCell="G26" sqref="G26"/>
    </sheetView>
  </sheetViews>
  <sheetFormatPr baseColWidth="10" defaultColWidth="8.83203125" defaultRowHeight="18" x14ac:dyDescent="0.15"/>
  <cols>
    <col min="1" max="1" width="39" style="18" customWidth="1"/>
    <col min="2" max="6" width="20.83203125" style="18" customWidth="1"/>
    <col min="7" max="7" width="16.6640625" style="18" customWidth="1"/>
    <col min="8" max="16384" width="8.83203125" style="18"/>
  </cols>
  <sheetData>
    <row r="1" spans="1:6" x14ac:dyDescent="0.15">
      <c r="A1" s="675" t="s">
        <v>0</v>
      </c>
      <c r="B1" s="675"/>
      <c r="C1" s="675"/>
      <c r="D1" s="675"/>
      <c r="E1" s="675"/>
      <c r="F1" s="675"/>
    </row>
    <row r="2" spans="1:6" x14ac:dyDescent="0.15">
      <c r="A2" s="675"/>
      <c r="B2" s="675"/>
      <c r="C2" s="675"/>
      <c r="D2" s="675"/>
      <c r="E2" s="675"/>
      <c r="F2" s="675"/>
    </row>
    <row r="3" spans="1:6" x14ac:dyDescent="0.15">
      <c r="A3" s="675"/>
      <c r="B3" s="675"/>
      <c r="C3" s="675"/>
      <c r="D3" s="675"/>
      <c r="E3" s="675"/>
      <c r="F3" s="675"/>
    </row>
    <row r="4" spans="1:6" ht="19" thickBot="1" x14ac:dyDescent="0.2">
      <c r="A4" s="676"/>
      <c r="B4" s="676"/>
      <c r="C4" s="676"/>
      <c r="D4" s="676"/>
      <c r="E4" s="676"/>
      <c r="F4" s="676"/>
    </row>
    <row r="5" spans="1:6" ht="18" customHeight="1" x14ac:dyDescent="0.15">
      <c r="A5" s="682" t="s">
        <v>108</v>
      </c>
      <c r="B5" s="682"/>
      <c r="C5" s="682"/>
      <c r="D5" s="682"/>
      <c r="E5" s="683"/>
      <c r="F5" s="680" t="s">
        <v>61</v>
      </c>
    </row>
    <row r="6" spans="1:6" x14ac:dyDescent="0.15">
      <c r="A6" s="684"/>
      <c r="B6" s="684"/>
      <c r="C6" s="684"/>
      <c r="D6" s="684"/>
      <c r="E6" s="685"/>
      <c r="F6" s="681"/>
    </row>
    <row r="7" spans="1:6" x14ac:dyDescent="0.15">
      <c r="A7" s="684"/>
      <c r="B7" s="684"/>
      <c r="C7" s="684"/>
      <c r="D7" s="684"/>
      <c r="E7" s="685"/>
      <c r="F7" s="614" t="str">
        <f>'INGRESO DE DATOS'!W21</f>
        <v>Guayas/Santa Elena</v>
      </c>
    </row>
    <row r="8" spans="1:6" x14ac:dyDescent="0.15">
      <c r="A8" s="684"/>
      <c r="B8" s="684"/>
      <c r="C8" s="684"/>
      <c r="D8" s="684"/>
      <c r="E8" s="685"/>
      <c r="F8" s="614"/>
    </row>
    <row r="9" spans="1:6" x14ac:dyDescent="0.15">
      <c r="A9" s="684"/>
      <c r="B9" s="684"/>
      <c r="C9" s="684"/>
      <c r="D9" s="684"/>
      <c r="E9" s="685"/>
      <c r="F9" s="614"/>
    </row>
    <row r="10" spans="1:6" x14ac:dyDescent="0.15">
      <c r="A10" s="684"/>
      <c r="B10" s="684"/>
      <c r="C10" s="684"/>
      <c r="D10" s="684"/>
      <c r="E10" s="685"/>
      <c r="F10" s="614"/>
    </row>
    <row r="11" spans="1:6" ht="41" customHeight="1" thickBot="1" x14ac:dyDescent="0.2">
      <c r="A11" s="686"/>
      <c r="B11" s="686"/>
      <c r="C11" s="686"/>
      <c r="D11" s="686"/>
      <c r="E11" s="687"/>
      <c r="F11" s="646"/>
    </row>
    <row r="12" spans="1:6" ht="6" customHeight="1" x14ac:dyDescent="0.15">
      <c r="A12" s="196" t="s">
        <v>109</v>
      </c>
      <c r="B12" s="196"/>
      <c r="C12" s="196"/>
      <c r="D12" s="196"/>
      <c r="E12" s="196"/>
      <c r="F12" s="196"/>
    </row>
    <row r="13" spans="1:6" x14ac:dyDescent="0.15">
      <c r="A13" s="78" t="s">
        <v>62</v>
      </c>
      <c r="B13" s="595" t="str">
        <f>+'INGRESO DE DATOS'!$C$38</f>
        <v>John Doe</v>
      </c>
      <c r="C13" s="596"/>
      <c r="D13" s="596"/>
      <c r="E13" s="596"/>
      <c r="F13" s="597"/>
    </row>
    <row r="14" spans="1:6" x14ac:dyDescent="0.15">
      <c r="A14" s="78"/>
      <c r="B14" s="151"/>
      <c r="C14" s="151"/>
      <c r="D14" s="151"/>
      <c r="E14" s="151"/>
      <c r="F14" s="151"/>
    </row>
    <row r="15" spans="1:6" x14ac:dyDescent="0.15">
      <c r="A15" s="78" t="s">
        <v>63</v>
      </c>
      <c r="B15" s="198">
        <f>+'INGRESO DE DATOS'!$C$40</f>
        <v>2</v>
      </c>
      <c r="C15" s="131"/>
      <c r="D15" s="151"/>
      <c r="E15" s="151"/>
      <c r="F15" s="151"/>
    </row>
    <row r="16" spans="1:6" x14ac:dyDescent="0.15">
      <c r="A16" s="78"/>
      <c r="B16" s="131"/>
      <c r="C16" s="131"/>
      <c r="D16" s="151"/>
      <c r="E16" s="151"/>
      <c r="F16" s="151"/>
    </row>
    <row r="17" spans="1:15" x14ac:dyDescent="0.15">
      <c r="A17" s="78" t="s">
        <v>64</v>
      </c>
      <c r="B17" s="198">
        <f>+'INGRESO DE DATOS'!$C$42</f>
        <v>4</v>
      </c>
      <c r="C17" s="605" t="str">
        <f>IF('INGRESO DE DATOS'!$P$2=TRUE, "Cotización para dependiente de 24 años","")</f>
        <v/>
      </c>
      <c r="D17" s="606"/>
      <c r="E17" s="97"/>
      <c r="F17" s="97"/>
    </row>
    <row r="18" spans="1:15" x14ac:dyDescent="0.15">
      <c r="A18" s="78"/>
      <c r="B18" s="97"/>
      <c r="C18" s="97"/>
      <c r="D18" s="97"/>
      <c r="E18" s="97"/>
      <c r="F18" s="97"/>
      <c r="K18" s="192"/>
      <c r="L18" s="192"/>
      <c r="M18" s="192"/>
      <c r="N18" s="192"/>
      <c r="O18" s="192"/>
    </row>
    <row r="19" spans="1:15" x14ac:dyDescent="0.15">
      <c r="A19" s="78" t="s">
        <v>66</v>
      </c>
      <c r="B19" s="198">
        <f>+'INGRESO DE DATOS'!$C$44</f>
        <v>39</v>
      </c>
      <c r="C19" s="131"/>
      <c r="D19" s="131"/>
      <c r="E19" s="131" t="s">
        <v>67</v>
      </c>
      <c r="F19" s="198">
        <f>+'INGRESO DE DATOS'!$C$46</f>
        <v>36</v>
      </c>
      <c r="K19" s="179"/>
      <c r="L19" s="179"/>
      <c r="M19" s="179"/>
      <c r="N19" s="179"/>
      <c r="O19" s="179"/>
    </row>
    <row r="20" spans="1:15" ht="19" thickBot="1" x14ac:dyDescent="0.2">
      <c r="A20" s="101"/>
      <c r="B20" s="134"/>
      <c r="C20" s="134"/>
      <c r="D20" s="134"/>
      <c r="E20" s="134"/>
      <c r="F20" s="134"/>
      <c r="K20" s="179"/>
      <c r="L20" s="179"/>
      <c r="M20" s="179"/>
      <c r="N20" s="179"/>
      <c r="O20" s="179"/>
    </row>
    <row r="21" spans="1:15" ht="19" thickBot="1" x14ac:dyDescent="0.2">
      <c r="A21" s="157" t="s">
        <v>68</v>
      </c>
      <c r="B21" s="506">
        <f ca="1">NOW()</f>
        <v>46241.397234490738</v>
      </c>
      <c r="C21" s="507"/>
      <c r="D21" s="157"/>
      <c r="E21" s="157"/>
      <c r="F21" s="157"/>
      <c r="M21" s="138"/>
      <c r="N21" s="138"/>
    </row>
    <row r="22" spans="1:15" x14ac:dyDescent="0.15">
      <c r="A22" s="138"/>
      <c r="K22" s="179"/>
      <c r="L22" s="179"/>
      <c r="M22" s="179"/>
      <c r="N22" s="179"/>
      <c r="O22" s="179"/>
    </row>
    <row r="23" spans="1:15" s="197" customFormat="1" x14ac:dyDescent="0.15">
      <c r="A23" s="534" t="s">
        <v>110</v>
      </c>
      <c r="B23" s="535"/>
      <c r="C23" s="536"/>
      <c r="D23" s="216"/>
      <c r="E23" s="675"/>
      <c r="F23" s="675"/>
    </row>
    <row r="24" spans="1:15" s="197" customFormat="1" x14ac:dyDescent="0.15">
      <c r="A24" s="371" t="s">
        <v>69</v>
      </c>
      <c r="B24" s="129" t="s">
        <v>70</v>
      </c>
      <c r="C24" s="372" t="s">
        <v>71</v>
      </c>
      <c r="D24" s="212"/>
      <c r="E24" s="675"/>
      <c r="F24" s="675"/>
    </row>
    <row r="25" spans="1:15" s="197" customFormat="1" x14ac:dyDescent="0.15">
      <c r="A25" s="373" t="s">
        <v>73</v>
      </c>
      <c r="B25" s="218" t="s">
        <v>74</v>
      </c>
      <c r="C25" s="374">
        <v>1000</v>
      </c>
      <c r="D25" s="213"/>
      <c r="E25" s="675"/>
      <c r="F25" s="675"/>
    </row>
    <row r="26" spans="1:15" s="197" customFormat="1" x14ac:dyDescent="0.15">
      <c r="A26" s="373" t="s">
        <v>75</v>
      </c>
      <c r="B26" s="218" t="s">
        <v>74</v>
      </c>
      <c r="C26" s="374">
        <v>1000</v>
      </c>
      <c r="D26" s="213"/>
      <c r="E26" s="675"/>
      <c r="F26" s="675"/>
    </row>
    <row r="27" spans="1:15" s="197" customFormat="1" x14ac:dyDescent="0.15">
      <c r="A27" s="690"/>
      <c r="B27" s="688" t="s">
        <v>76</v>
      </c>
      <c r="C27" s="689"/>
      <c r="D27" s="212"/>
      <c r="E27" s="675"/>
      <c r="F27" s="675"/>
    </row>
    <row r="28" spans="1:15" s="197" customFormat="1" x14ac:dyDescent="0.15">
      <c r="A28" s="691"/>
      <c r="B28" s="193">
        <f>'Global Ultimate'!C38</f>
        <v>131594.32</v>
      </c>
      <c r="C28" s="375">
        <f>'Global Ultimate'!D38</f>
        <v>94817.84</v>
      </c>
      <c r="D28" s="214"/>
      <c r="E28" s="675"/>
      <c r="F28" s="675"/>
    </row>
    <row r="29" spans="1:15" s="197" customFormat="1" x14ac:dyDescent="0.15">
      <c r="A29" s="691"/>
      <c r="B29" s="670" t="s">
        <v>105</v>
      </c>
      <c r="C29" s="671"/>
      <c r="D29" s="212"/>
      <c r="E29" s="675"/>
      <c r="F29" s="675"/>
    </row>
    <row r="30" spans="1:15" s="197" customFormat="1" x14ac:dyDescent="0.15">
      <c r="A30" s="691"/>
      <c r="B30" s="194">
        <f>'Global Ultimate'!C51</f>
        <v>139485.29920000001</v>
      </c>
      <c r="C30" s="376">
        <f>'Global Ultimate'!D51</f>
        <v>100502.23040000001</v>
      </c>
      <c r="D30" s="215"/>
      <c r="E30" s="675"/>
      <c r="F30" s="675"/>
    </row>
    <row r="31" spans="1:15" s="197" customFormat="1" x14ac:dyDescent="0.15">
      <c r="A31" s="691"/>
      <c r="B31" s="670" t="s">
        <v>89</v>
      </c>
      <c r="C31" s="671"/>
      <c r="D31" s="212"/>
      <c r="E31" s="675"/>
      <c r="F31" s="675"/>
    </row>
    <row r="32" spans="1:15" s="197" customFormat="1" x14ac:dyDescent="0.15">
      <c r="A32" s="691"/>
      <c r="B32" s="194">
        <f>'Global Ultimate'!C64</f>
        <v>144745.95199999999</v>
      </c>
      <c r="C32" s="376">
        <f>'Global Ultimate'!D64</f>
        <v>104291.82400000001</v>
      </c>
      <c r="D32" s="215"/>
      <c r="E32" s="675"/>
      <c r="F32" s="675"/>
    </row>
    <row r="33" spans="1:6" s="197" customFormat="1" x14ac:dyDescent="0.15">
      <c r="A33" s="691"/>
      <c r="B33" s="670" t="s">
        <v>91</v>
      </c>
      <c r="C33" s="671"/>
      <c r="D33" s="216"/>
      <c r="E33" s="675"/>
      <c r="F33" s="675"/>
    </row>
    <row r="34" spans="1:6" s="197" customFormat="1" x14ac:dyDescent="0.15">
      <c r="A34" s="692"/>
      <c r="B34" s="194">
        <f>'Global Ultimate'!C77</f>
        <v>147376.27839999995</v>
      </c>
      <c r="C34" s="376">
        <f>'Global Ultimate'!D77</f>
        <v>106186.62079999995</v>
      </c>
      <c r="D34" s="215"/>
      <c r="E34" s="675"/>
      <c r="F34" s="675"/>
    </row>
    <row r="35" spans="1:6" s="197" customFormat="1" ht="58.5" customHeight="1" x14ac:dyDescent="0.15">
      <c r="A35" s="377" t="s">
        <v>111</v>
      </c>
      <c r="B35" s="378">
        <f>'Global Ultimate'!C39</f>
        <v>11805</v>
      </c>
      <c r="C35" s="379">
        <f>'Global Ultimate'!D39</f>
        <v>8747</v>
      </c>
      <c r="D35" s="217"/>
      <c r="E35" s="675"/>
      <c r="F35" s="675"/>
    </row>
    <row r="36" spans="1:6" s="197" customFormat="1" x14ac:dyDescent="0.15">
      <c r="A36" s="188"/>
      <c r="B36" s="179"/>
      <c r="C36" s="179"/>
      <c r="D36" s="179"/>
      <c r="E36" s="179"/>
    </row>
    <row r="37" spans="1:6" s="197" customFormat="1" x14ac:dyDescent="0.15">
      <c r="A37" s="534" t="s">
        <v>112</v>
      </c>
      <c r="B37" s="535"/>
      <c r="C37" s="535"/>
      <c r="D37" s="535"/>
      <c r="E37" s="535"/>
      <c r="F37" s="536"/>
    </row>
    <row r="38" spans="1:6" s="197" customFormat="1" x14ac:dyDescent="0.15">
      <c r="A38" s="371" t="s">
        <v>69</v>
      </c>
      <c r="B38" s="129" t="s">
        <v>70</v>
      </c>
      <c r="C38" s="129" t="s">
        <v>71</v>
      </c>
      <c r="D38" s="129" t="s">
        <v>72</v>
      </c>
      <c r="E38" s="129" t="s">
        <v>97</v>
      </c>
      <c r="F38" s="372" t="s">
        <v>98</v>
      </c>
    </row>
    <row r="39" spans="1:6" s="197" customFormat="1" x14ac:dyDescent="0.15">
      <c r="A39" s="380" t="s">
        <v>73</v>
      </c>
      <c r="B39" s="218">
        <v>250</v>
      </c>
      <c r="C39" s="218">
        <v>2000</v>
      </c>
      <c r="D39" s="218">
        <v>3500</v>
      </c>
      <c r="E39" s="218">
        <v>5000</v>
      </c>
      <c r="F39" s="303">
        <v>10000</v>
      </c>
    </row>
    <row r="40" spans="1:6" s="197" customFormat="1" x14ac:dyDescent="0.15">
      <c r="A40" s="380" t="s">
        <v>75</v>
      </c>
      <c r="B40" s="322">
        <v>5000</v>
      </c>
      <c r="C40" s="322">
        <v>2000</v>
      </c>
      <c r="D40" s="322">
        <v>3500</v>
      </c>
      <c r="E40" s="322">
        <v>5000</v>
      </c>
      <c r="F40" s="305">
        <v>10000</v>
      </c>
    </row>
    <row r="41" spans="1:6" s="197" customFormat="1" x14ac:dyDescent="0.15">
      <c r="A41" s="677"/>
      <c r="B41" s="673" t="s">
        <v>76</v>
      </c>
      <c r="C41" s="673"/>
      <c r="D41" s="673"/>
      <c r="E41" s="673"/>
      <c r="F41" s="674"/>
    </row>
    <row r="42" spans="1:6" x14ac:dyDescent="0.15">
      <c r="A42" s="678"/>
      <c r="B42" s="193">
        <f>+'Global Elite'!C40</f>
        <v>49797.279999999999</v>
      </c>
      <c r="C42" s="193">
        <f>+'Global Elite'!D40</f>
        <v>37566.879999999997</v>
      </c>
      <c r="D42" s="193">
        <f>+'Global Elite'!E40</f>
        <v>32341.919999999998</v>
      </c>
      <c r="E42" s="193">
        <f>+'Global Elite'!F40</f>
        <v>28354.560000000001</v>
      </c>
      <c r="F42" s="375">
        <f>+'Global Elite'!G40</f>
        <v>23574.720000000001</v>
      </c>
    </row>
    <row r="43" spans="1:6" x14ac:dyDescent="0.15">
      <c r="A43" s="678"/>
      <c r="B43" s="669" t="s">
        <v>105</v>
      </c>
      <c r="C43" s="669"/>
      <c r="D43" s="669"/>
      <c r="E43" s="669"/>
      <c r="F43" s="672"/>
    </row>
    <row r="44" spans="1:6" x14ac:dyDescent="0.15">
      <c r="A44" s="678"/>
      <c r="B44" s="194">
        <f>+'Global Elite'!C54</f>
        <v>52780.436800000003</v>
      </c>
      <c r="C44" s="194">
        <f>+'Global Elite'!D54</f>
        <v>39816.212800000001</v>
      </c>
      <c r="D44" s="194">
        <f>+'Global Elite'!E54</f>
        <v>34277.755200000007</v>
      </c>
      <c r="E44" s="194">
        <f>+'Global Elite'!F54</f>
        <v>30051.153600000005</v>
      </c>
      <c r="F44" s="376">
        <f>+'Global Elite'!G54</f>
        <v>24984.523200000003</v>
      </c>
    </row>
    <row r="45" spans="1:6" x14ac:dyDescent="0.15">
      <c r="A45" s="678"/>
      <c r="B45" s="669" t="s">
        <v>89</v>
      </c>
      <c r="C45" s="669"/>
      <c r="D45" s="669"/>
      <c r="E45" s="669"/>
      <c r="F45" s="672"/>
    </row>
    <row r="46" spans="1:6" x14ac:dyDescent="0.15">
      <c r="A46" s="678"/>
      <c r="B46" s="194">
        <f>+'Global Elite'!C68</f>
        <v>54769.207999999999</v>
      </c>
      <c r="C46" s="194">
        <f>+'Global Elite'!D68</f>
        <v>41315.768000000004</v>
      </c>
      <c r="D46" s="194">
        <f>+'Global Elite'!E68</f>
        <v>35568.312000000005</v>
      </c>
      <c r="E46" s="194">
        <f>+'Global Elite'!F68</f>
        <v>31182.216</v>
      </c>
      <c r="F46" s="376">
        <f>+'Global Elite'!G68</f>
        <v>25924.392000000003</v>
      </c>
    </row>
    <row r="47" spans="1:6" x14ac:dyDescent="0.15">
      <c r="A47" s="678"/>
      <c r="B47" s="708" t="s">
        <v>91</v>
      </c>
      <c r="C47" s="708"/>
      <c r="D47" s="708"/>
      <c r="E47" s="708"/>
      <c r="F47" s="709"/>
    </row>
    <row r="48" spans="1:6" s="197" customFormat="1" x14ac:dyDescent="0.15">
      <c r="A48" s="679"/>
      <c r="B48" s="194">
        <f>+'Global Elite'!C82</f>
        <v>55763.593599999978</v>
      </c>
      <c r="C48" s="194">
        <f>+'Global Elite'!D82</f>
        <v>42065.545599999983</v>
      </c>
      <c r="D48" s="194">
        <f>+'Global Elite'!E82</f>
        <v>36213.590399999986</v>
      </c>
      <c r="E48" s="194">
        <f>+'Global Elite'!F82</f>
        <v>31747.747199999987</v>
      </c>
      <c r="F48" s="376">
        <f>+'Global Elite'!G82</f>
        <v>26394.326399999994</v>
      </c>
    </row>
    <row r="49" spans="1:6" s="197" customFormat="1" ht="56.25" customHeight="1" x14ac:dyDescent="0.15">
      <c r="A49" s="377" t="s">
        <v>113</v>
      </c>
      <c r="B49" s="378">
        <f>+'Global Elite'!C41</f>
        <v>3302</v>
      </c>
      <c r="C49" s="378">
        <f>+'Global Elite'!D41</f>
        <v>2199</v>
      </c>
      <c r="D49" s="378">
        <f>+'Global Elite'!E41</f>
        <v>1595</v>
      </c>
      <c r="E49" s="378">
        <f>+'Global Elite'!F41</f>
        <v>1560</v>
      </c>
      <c r="F49" s="379">
        <f>+'Global Elite'!G41</f>
        <v>1777</v>
      </c>
    </row>
    <row r="50" spans="1:6" s="197" customFormat="1" x14ac:dyDescent="0.15">
      <c r="A50" s="192"/>
      <c r="B50" s="141"/>
      <c r="C50" s="141"/>
      <c r="D50" s="141"/>
    </row>
    <row r="51" spans="1:6" s="197" customFormat="1" x14ac:dyDescent="0.15">
      <c r="A51" s="706" t="s">
        <v>114</v>
      </c>
      <c r="B51" s="705"/>
      <c r="C51" s="705"/>
      <c r="D51" s="705"/>
      <c r="E51" s="705"/>
      <c r="F51" s="705"/>
    </row>
    <row r="52" spans="1:6" s="197" customFormat="1" x14ac:dyDescent="0.15">
      <c r="A52" s="371" t="s">
        <v>69</v>
      </c>
      <c r="B52" s="129" t="s">
        <v>70</v>
      </c>
      <c r="C52" s="129" t="s">
        <v>71</v>
      </c>
      <c r="D52" s="129" t="s">
        <v>72</v>
      </c>
      <c r="E52" s="372" t="s">
        <v>97</v>
      </c>
      <c r="F52" s="372" t="s">
        <v>97</v>
      </c>
    </row>
    <row r="53" spans="1:6" s="197" customFormat="1" x14ac:dyDescent="0.15">
      <c r="A53" s="380" t="s">
        <v>73</v>
      </c>
      <c r="B53" s="219">
        <v>250</v>
      </c>
      <c r="C53" s="219">
        <v>2000</v>
      </c>
      <c r="D53" s="219">
        <v>5000</v>
      </c>
      <c r="E53" s="332">
        <v>10000</v>
      </c>
      <c r="F53" s="332">
        <v>10000</v>
      </c>
    </row>
    <row r="54" spans="1:6" s="197" customFormat="1" x14ac:dyDescent="0.15">
      <c r="A54" s="380" t="s">
        <v>75</v>
      </c>
      <c r="B54" s="333">
        <v>5000</v>
      </c>
      <c r="C54" s="333">
        <v>2000</v>
      </c>
      <c r="D54" s="333">
        <v>5000</v>
      </c>
      <c r="E54" s="334">
        <v>10000</v>
      </c>
      <c r="F54" s="334">
        <v>10000</v>
      </c>
    </row>
    <row r="55" spans="1:6" s="197" customFormat="1" x14ac:dyDescent="0.15">
      <c r="A55" s="677"/>
      <c r="B55" s="707" t="s">
        <v>76</v>
      </c>
      <c r="C55" s="707"/>
      <c r="D55" s="707"/>
      <c r="E55" s="707"/>
      <c r="F55" s="707"/>
    </row>
    <row r="56" spans="1:6" s="197" customFormat="1" x14ac:dyDescent="0.15">
      <c r="A56" s="678"/>
      <c r="B56" s="194">
        <f>+'Global Premier'!C37</f>
        <v>26461.863999999998</v>
      </c>
      <c r="C56" s="194">
        <f>+'Global Premier'!D37</f>
        <v>22584.639999999999</v>
      </c>
      <c r="D56" s="194">
        <f>+'Global Premier'!E37</f>
        <v>18799.04</v>
      </c>
      <c r="E56" s="376">
        <f>+'Global Premier'!F37</f>
        <v>14219.92</v>
      </c>
      <c r="F56" s="376">
        <f>'Global Premier'!G37</f>
        <v>11500.32</v>
      </c>
    </row>
    <row r="57" spans="1:6" s="197" customFormat="1" x14ac:dyDescent="0.15">
      <c r="A57" s="678"/>
      <c r="B57" s="669" t="s">
        <v>105</v>
      </c>
      <c r="C57" s="669"/>
      <c r="D57" s="669"/>
      <c r="E57" s="669"/>
      <c r="F57" s="669"/>
    </row>
    <row r="58" spans="1:6" s="197" customFormat="1" x14ac:dyDescent="0.15">
      <c r="A58" s="678"/>
      <c r="B58" s="194">
        <f>+'Global Premier'!C50</f>
        <v>28044.895839999997</v>
      </c>
      <c r="C58" s="194">
        <f>+'Global Premier'!D50</f>
        <v>23935.038399999998</v>
      </c>
      <c r="D58" s="194">
        <f>+'Global Premier'!E50</f>
        <v>19922.302399999997</v>
      </c>
      <c r="E58" s="376">
        <f>+'Global Premier'!F50</f>
        <v>15068.435200000002</v>
      </c>
      <c r="F58" s="376">
        <f>'Global Premier'!G50</f>
        <v>12185.659200000002</v>
      </c>
    </row>
    <row r="59" spans="1:6" s="197" customFormat="1" x14ac:dyDescent="0.15">
      <c r="A59" s="678"/>
      <c r="B59" s="669" t="s">
        <v>89</v>
      </c>
      <c r="C59" s="669"/>
      <c r="D59" s="669"/>
      <c r="E59" s="669"/>
      <c r="F59" s="669"/>
    </row>
    <row r="60" spans="1:6" s="197" customFormat="1" x14ac:dyDescent="0.15">
      <c r="A60" s="678"/>
      <c r="B60" s="194">
        <f>+'Global Premier'!C63</f>
        <v>29100.250400000001</v>
      </c>
      <c r="C60" s="194">
        <f>+'Global Premier'!D63</f>
        <v>24835.304000000004</v>
      </c>
      <c r="D60" s="194">
        <f>+'Global Premier'!E63</f>
        <v>20671.144</v>
      </c>
      <c r="E60" s="376">
        <f>+'Global Premier'!F63</f>
        <v>15634.112000000003</v>
      </c>
      <c r="F60" s="376">
        <f>'Global Premier'!G63</f>
        <v>12642.552000000001</v>
      </c>
    </row>
    <row r="61" spans="1:6" s="197" customFormat="1" x14ac:dyDescent="0.15">
      <c r="A61" s="678"/>
      <c r="B61" s="669" t="s">
        <v>91</v>
      </c>
      <c r="C61" s="669"/>
      <c r="D61" s="669"/>
      <c r="E61" s="669"/>
      <c r="F61" s="669"/>
    </row>
    <row r="62" spans="1:6" s="197" customFormat="1" x14ac:dyDescent="0.15">
      <c r="A62" s="710"/>
      <c r="B62" s="381">
        <f>+'Global Premier'!C76</f>
        <v>29627.927679999986</v>
      </c>
      <c r="C62" s="381">
        <f>+'Global Premier'!D76</f>
        <v>25285.436799999985</v>
      </c>
      <c r="D62" s="381">
        <f>+'Global Premier'!E76</f>
        <v>21045.564799999989</v>
      </c>
      <c r="E62" s="382">
        <f>+'Global Premier'!F76</f>
        <v>15916.950399999992</v>
      </c>
      <c r="F62" s="382">
        <f>'Global Premier'!G76</f>
        <v>12870.998399999995</v>
      </c>
    </row>
    <row r="63" spans="1:6" s="197" customFormat="1" x14ac:dyDescent="0.15">
      <c r="A63" s="192"/>
      <c r="B63" s="141"/>
    </row>
    <row r="64" spans="1:6" s="197" customFormat="1" x14ac:dyDescent="0.15">
      <c r="A64" s="705" t="s">
        <v>115</v>
      </c>
      <c r="B64" s="705"/>
      <c r="C64" s="705"/>
      <c r="D64" s="705"/>
      <c r="E64" s="705"/>
      <c r="F64" s="705"/>
    </row>
    <row r="65" spans="1:6" s="197" customFormat="1" x14ac:dyDescent="0.15">
      <c r="A65" s="128" t="s">
        <v>69</v>
      </c>
      <c r="B65" s="129" t="s">
        <v>70</v>
      </c>
      <c r="C65" s="129" t="s">
        <v>71</v>
      </c>
      <c r="D65" s="129" t="s">
        <v>72</v>
      </c>
      <c r="E65" s="129" t="s">
        <v>97</v>
      </c>
      <c r="F65" s="129" t="s">
        <v>98</v>
      </c>
    </row>
    <row r="66" spans="1:6" s="197" customFormat="1" x14ac:dyDescent="0.15">
      <c r="A66" s="195" t="s">
        <v>116</v>
      </c>
      <c r="B66" s="219">
        <v>250</v>
      </c>
      <c r="C66" s="219">
        <v>2000</v>
      </c>
      <c r="D66" s="219">
        <v>5000</v>
      </c>
      <c r="E66" s="219">
        <v>10000</v>
      </c>
      <c r="F66" s="219">
        <v>20000</v>
      </c>
    </row>
    <row r="67" spans="1:6" s="197" customFormat="1" x14ac:dyDescent="0.15">
      <c r="A67" s="195" t="s">
        <v>117</v>
      </c>
      <c r="B67" s="219">
        <v>5000</v>
      </c>
      <c r="C67" s="219">
        <v>2000</v>
      </c>
      <c r="D67" s="219">
        <v>5000</v>
      </c>
      <c r="E67" s="219">
        <v>10000</v>
      </c>
      <c r="F67" s="219">
        <v>20000</v>
      </c>
    </row>
    <row r="68" spans="1:6" s="197" customFormat="1" x14ac:dyDescent="0.15">
      <c r="A68" s="702"/>
      <c r="B68" s="669" t="s">
        <v>76</v>
      </c>
      <c r="C68" s="669"/>
      <c r="D68" s="669"/>
      <c r="E68" s="669"/>
      <c r="F68" s="669"/>
    </row>
    <row r="69" spans="1:6" s="197" customFormat="1" x14ac:dyDescent="0.15">
      <c r="A69" s="703"/>
      <c r="B69" s="194">
        <f>+'Global Select'!C38</f>
        <v>22033.439999999999</v>
      </c>
      <c r="C69" s="194">
        <f>+'Global Select'!D38</f>
        <v>20432.723999999998</v>
      </c>
      <c r="D69" s="194">
        <f>+'Global Select'!E38</f>
        <v>13525.9488</v>
      </c>
      <c r="E69" s="194">
        <f>+'Global Select'!F38</f>
        <v>9960.08</v>
      </c>
      <c r="F69" s="194">
        <f>+'Global Select'!G38</f>
        <v>8025.68</v>
      </c>
    </row>
    <row r="70" spans="1:6" s="197" customFormat="1" x14ac:dyDescent="0.15">
      <c r="A70" s="703"/>
      <c r="B70" s="673" t="s">
        <v>105</v>
      </c>
      <c r="C70" s="673"/>
      <c r="D70" s="673"/>
      <c r="E70" s="673"/>
      <c r="F70" s="673"/>
    </row>
    <row r="71" spans="1:6" s="197" customFormat="1" x14ac:dyDescent="0.15">
      <c r="A71" s="703"/>
      <c r="B71" s="194">
        <f>+'Global Select'!C51</f>
        <v>23350.7664</v>
      </c>
      <c r="C71" s="194">
        <f>+'Global Select'!D51</f>
        <v>21654.007440000001</v>
      </c>
      <c r="D71" s="194">
        <f>+'Global Select'!E51</f>
        <v>14332.825728</v>
      </c>
      <c r="E71" s="194">
        <f>+'Global Select'!F51</f>
        <v>10553.004800000001</v>
      </c>
      <c r="F71" s="194">
        <f>+'Global Select'!G51</f>
        <v>8502.5408000000007</v>
      </c>
    </row>
    <row r="72" spans="1:6" s="197" customFormat="1" x14ac:dyDescent="0.15">
      <c r="A72" s="703"/>
      <c r="B72" s="673" t="s">
        <v>89</v>
      </c>
      <c r="C72" s="673"/>
      <c r="D72" s="673"/>
      <c r="E72" s="673"/>
      <c r="F72" s="673"/>
    </row>
    <row r="73" spans="1:6" s="197" customFormat="1" x14ac:dyDescent="0.15">
      <c r="A73" s="703"/>
      <c r="B73" s="194">
        <f>+'Global Select'!C64</f>
        <v>24228.984000000004</v>
      </c>
      <c r="C73" s="194">
        <f>+'Global Select'!D64</f>
        <v>22468.196400000001</v>
      </c>
      <c r="D73" s="194">
        <f>+'Global Select'!E64</f>
        <v>14870.743680000001</v>
      </c>
      <c r="E73" s="194">
        <f>+'Global Select'!F64</f>
        <v>10948.288</v>
      </c>
      <c r="F73" s="194">
        <f>+'Global Select'!G64</f>
        <v>8820.4480000000003</v>
      </c>
    </row>
    <row r="74" spans="1:6" s="197" customFormat="1" x14ac:dyDescent="0.15">
      <c r="A74" s="703"/>
      <c r="B74" s="673" t="s">
        <v>91</v>
      </c>
      <c r="C74" s="673"/>
      <c r="D74" s="673"/>
      <c r="E74" s="673"/>
      <c r="F74" s="673"/>
    </row>
    <row r="75" spans="1:6" s="197" customFormat="1" x14ac:dyDescent="0.15">
      <c r="A75" s="704"/>
      <c r="B75" s="194">
        <f>+'Global Select'!C77</f>
        <v>24668.092799999988</v>
      </c>
      <c r="C75" s="194">
        <f>+'Global Select'!D77</f>
        <v>22875.29087999999</v>
      </c>
      <c r="D75" s="194">
        <f>+'Global Select'!E77</f>
        <v>15139.702655999996</v>
      </c>
      <c r="E75" s="194">
        <f>+'Global Select'!F77</f>
        <v>11145.929599999994</v>
      </c>
      <c r="F75" s="194">
        <f>+'Global Select'!G77</f>
        <v>8979.4015999999974</v>
      </c>
    </row>
    <row r="76" spans="1:6" s="197" customFormat="1" x14ac:dyDescent="0.15">
      <c r="A76" s="192"/>
      <c r="B76" s="141"/>
      <c r="C76" s="141"/>
      <c r="D76" s="141"/>
    </row>
    <row r="77" spans="1:6" s="197" customFormat="1" x14ac:dyDescent="0.15">
      <c r="A77" s="693" t="s">
        <v>118</v>
      </c>
      <c r="B77" s="694"/>
      <c r="C77" s="694"/>
      <c r="D77" s="694"/>
      <c r="E77" s="694"/>
      <c r="F77" s="695"/>
    </row>
    <row r="78" spans="1:6" s="197" customFormat="1" x14ac:dyDescent="0.15">
      <c r="A78" s="696"/>
      <c r="B78" s="697"/>
      <c r="C78" s="697"/>
      <c r="D78" s="697"/>
      <c r="E78" s="697"/>
      <c r="F78" s="698"/>
    </row>
    <row r="79" spans="1:6" x14ac:dyDescent="0.15">
      <c r="A79" s="696"/>
      <c r="B79" s="697"/>
      <c r="C79" s="697"/>
      <c r="D79" s="697"/>
      <c r="E79" s="697"/>
      <c r="F79" s="698"/>
    </row>
    <row r="80" spans="1:6" x14ac:dyDescent="0.15">
      <c r="A80" s="696"/>
      <c r="B80" s="697"/>
      <c r="C80" s="697"/>
      <c r="D80" s="697"/>
      <c r="E80" s="697"/>
      <c r="F80" s="698"/>
    </row>
    <row r="81" spans="1:10" x14ac:dyDescent="0.15">
      <c r="A81" s="696"/>
      <c r="B81" s="697"/>
      <c r="C81" s="697"/>
      <c r="D81" s="697"/>
      <c r="E81" s="697"/>
      <c r="F81" s="698"/>
    </row>
    <row r="82" spans="1:10" x14ac:dyDescent="0.15">
      <c r="A82" s="696"/>
      <c r="B82" s="697"/>
      <c r="C82" s="697"/>
      <c r="D82" s="697"/>
      <c r="E82" s="697"/>
      <c r="F82" s="698"/>
    </row>
    <row r="83" spans="1:10" x14ac:dyDescent="0.15">
      <c r="A83" s="696"/>
      <c r="B83" s="697"/>
      <c r="C83" s="697"/>
      <c r="D83" s="697"/>
      <c r="E83" s="697"/>
      <c r="F83" s="698"/>
    </row>
    <row r="84" spans="1:10" x14ac:dyDescent="0.15">
      <c r="A84" s="699"/>
      <c r="B84" s="700"/>
      <c r="C84" s="700"/>
      <c r="D84" s="700"/>
      <c r="E84" s="700"/>
      <c r="F84" s="701"/>
    </row>
    <row r="86" spans="1:10" x14ac:dyDescent="0.15">
      <c r="J86" s="142"/>
    </row>
    <row r="87" spans="1:10" x14ac:dyDescent="0.15">
      <c r="J87" s="142"/>
    </row>
  </sheetData>
  <sheetProtection algorithmName="SHA-512" hashValue="hSw7u7AnLu9n3I3AiQ/s4rQ2IH0JIba1Ha4RzHbY7j+jKEU45J+1LtqFdSa9JNXXT3/gtumgL9r+ttle55LHTQ==" saltValue="2bBrDRm/Lia3O/KmPbqZiA==" spinCount="100000" sheet="1" objects="1" scenarios="1"/>
  <mergeCells count="33">
    <mergeCell ref="A77:F84"/>
    <mergeCell ref="A68:A75"/>
    <mergeCell ref="B31:C31"/>
    <mergeCell ref="F7:F11"/>
    <mergeCell ref="A37:F37"/>
    <mergeCell ref="B74:F74"/>
    <mergeCell ref="C17:D17"/>
    <mergeCell ref="A64:F64"/>
    <mergeCell ref="B68:F68"/>
    <mergeCell ref="B70:F70"/>
    <mergeCell ref="B72:F72"/>
    <mergeCell ref="A51:F51"/>
    <mergeCell ref="B55:F55"/>
    <mergeCell ref="A23:C23"/>
    <mergeCell ref="B47:F47"/>
    <mergeCell ref="A55:A62"/>
    <mergeCell ref="A1:F4"/>
    <mergeCell ref="B21:C21"/>
    <mergeCell ref="B13:F13"/>
    <mergeCell ref="A41:A48"/>
    <mergeCell ref="F5:F6"/>
    <mergeCell ref="A5:E11"/>
    <mergeCell ref="B27:C27"/>
    <mergeCell ref="E23:F35"/>
    <mergeCell ref="A27:A34"/>
    <mergeCell ref="B57:F57"/>
    <mergeCell ref="B59:F59"/>
    <mergeCell ref="B61:F61"/>
    <mergeCell ref="B29:C29"/>
    <mergeCell ref="B33:C33"/>
    <mergeCell ref="B45:F45"/>
    <mergeCell ref="B43:F43"/>
    <mergeCell ref="B41:F41"/>
  </mergeCells>
  <phoneticPr fontId="9" type="noConversion"/>
  <conditionalFormatting sqref="B15">
    <cfRule type="cellIs" dxfId="25" priority="2" stopIfTrue="1" operator="greaterThan">
      <formula>2</formula>
    </cfRule>
    <cfRule type="cellIs" dxfId="24" priority="3" stopIfTrue="1" operator="lessThan">
      <formula>1</formula>
    </cfRule>
  </conditionalFormatting>
  <conditionalFormatting sqref="B19 F19">
    <cfRule type="cellIs" dxfId="23" priority="5" stopIfTrue="1" operator="lessThan">
      <formula>18</formula>
    </cfRule>
  </conditionalFormatting>
  <conditionalFormatting sqref="C17:D17">
    <cfRule type="containsText" dxfId="22" priority="1" operator="containsText" text="Cotización para dependiente de 24 años">
      <formula>NOT(ISERROR(SEARCH("Cotización para dependiente de 24 años",C17)))</formula>
    </cfRule>
  </conditionalFormatting>
  <printOptions horizontalCentered="1" verticalCentered="1"/>
  <pageMargins left="0.25" right="0.25" top="0.25" bottom="0.25" header="0.511811023622047" footer="0.511811023622047"/>
  <pageSetup paperSize="9" scale="48" orientation="portrait" horizontalDpi="300" verticalDpi="300" r:id="rId1"/>
  <headerFooter alignWithMargins="0"/>
  <drawing r:id="rId2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sheetPr codeName="Sheet4">
    <pageSetUpPr fitToPage="1"/>
  </sheetPr>
  <dimension ref="A2:X300"/>
  <sheetViews>
    <sheetView showGridLines="0" topLeftCell="A49" zoomScale="84" zoomScaleNormal="100" workbookViewId="0">
      <selection activeCell="A102" sqref="A102:XFD102"/>
    </sheetView>
  </sheetViews>
  <sheetFormatPr baseColWidth="10" defaultColWidth="8.83203125" defaultRowHeight="13" x14ac:dyDescent="0.15"/>
  <cols>
    <col min="1" max="1" width="9.6640625" style="205" bestFit="1" customWidth="1"/>
    <col min="2" max="2" width="11" style="53" bestFit="1" customWidth="1"/>
    <col min="3" max="7" width="11.5" style="70" customWidth="1"/>
    <col min="8" max="8" width="15.6640625" style="42" customWidth="1"/>
    <col min="9" max="14" width="15.83203125" style="42" customWidth="1"/>
    <col min="15" max="19" width="14.5" style="42" customWidth="1"/>
    <col min="20" max="23" width="8.83203125" style="42"/>
    <col min="24" max="24" width="7.6640625" style="42" bestFit="1" customWidth="1"/>
    <col min="25" max="25" width="8.83203125" style="42"/>
    <col min="26" max="26" width="11" style="42" customWidth="1"/>
    <col min="27" max="16384" width="8.83203125" style="42"/>
  </cols>
  <sheetData>
    <row r="2" spans="1:24" ht="18" x14ac:dyDescent="0.2">
      <c r="A2" s="722" t="s">
        <v>119</v>
      </c>
      <c r="B2" s="723"/>
      <c r="C2" s="723"/>
      <c r="D2" s="723"/>
      <c r="E2" s="723"/>
      <c r="F2" s="723"/>
      <c r="G2" s="724"/>
      <c r="I2" s="732" t="s">
        <v>120</v>
      </c>
      <c r="J2" s="733"/>
      <c r="K2" s="200">
        <v>9.3333333333333296E-2</v>
      </c>
      <c r="M2" s="43" t="s">
        <v>121</v>
      </c>
      <c r="N2" s="435">
        <f>'INGRESO DE DATOS'!P31</f>
        <v>1</v>
      </c>
      <c r="O2" s="44" t="s">
        <v>27</v>
      </c>
      <c r="P2" s="45" t="s">
        <v>28</v>
      </c>
      <c r="Q2" s="46" t="s">
        <v>29</v>
      </c>
      <c r="R2" s="46" t="s">
        <v>30</v>
      </c>
      <c r="S2" s="47" t="s">
        <v>122</v>
      </c>
      <c r="U2" s="725" t="s">
        <v>123</v>
      </c>
      <c r="V2" s="725"/>
      <c r="W2" s="725"/>
      <c r="X2" s="310">
        <v>1</v>
      </c>
    </row>
    <row r="3" spans="1:24" ht="19" thickBot="1" x14ac:dyDescent="0.25">
      <c r="A3" s="715" t="s">
        <v>76</v>
      </c>
      <c r="B3" s="716"/>
      <c r="C3" s="716"/>
      <c r="D3" s="716"/>
      <c r="E3" s="716"/>
      <c r="F3" s="716"/>
      <c r="G3" s="717"/>
      <c r="I3" s="49" t="s">
        <v>124</v>
      </c>
      <c r="J3" s="50"/>
      <c r="K3" s="199">
        <v>0.27500000000000002</v>
      </c>
      <c r="M3" s="728" t="s">
        <v>125</v>
      </c>
      <c r="N3" s="729"/>
      <c r="O3" s="51">
        <f>'INGRESO DE DATOS'!O40</f>
        <v>0</v>
      </c>
      <c r="P3" s="51">
        <f>'INGRESO DE DATOS'!P40</f>
        <v>0</v>
      </c>
      <c r="Q3" s="51">
        <f>'INGRESO DE DATOS'!Q40</f>
        <v>0</v>
      </c>
      <c r="R3" s="51">
        <f>'INGRESO DE DATOS'!R40</f>
        <v>0</v>
      </c>
      <c r="S3" s="52">
        <f>'INGRESO DE DATOS'!S40</f>
        <v>0</v>
      </c>
      <c r="U3" s="725" t="s">
        <v>126</v>
      </c>
      <c r="V3" s="725"/>
      <c r="W3" s="725"/>
      <c r="X3" s="311">
        <v>0.04</v>
      </c>
    </row>
    <row r="4" spans="1:24" ht="15" x14ac:dyDescent="0.2">
      <c r="A4" s="204"/>
      <c r="C4" s="720"/>
      <c r="D4" s="720"/>
      <c r="E4" s="720"/>
      <c r="F4" s="720"/>
      <c r="G4" s="721"/>
      <c r="I4" s="54" t="s">
        <v>127</v>
      </c>
      <c r="J4" s="55"/>
      <c r="K4" s="56">
        <v>0.53</v>
      </c>
      <c r="M4" s="730" t="s">
        <v>128</v>
      </c>
      <c r="N4" s="731"/>
      <c r="O4" s="294">
        <f>'INGRESO DE DATOS'!O48</f>
        <v>1</v>
      </c>
      <c r="P4" s="294">
        <f>'INGRESO DE DATOS'!P48</f>
        <v>1</v>
      </c>
      <c r="Q4" s="294">
        <f>'INGRESO DE DATOS'!Q48</f>
        <v>1</v>
      </c>
      <c r="R4" s="294">
        <f>'INGRESO DE DATOS'!R48</f>
        <v>1</v>
      </c>
      <c r="S4" s="294">
        <f>'INGRESO DE DATOS'!S48</f>
        <v>0</v>
      </c>
      <c r="U4" s="48"/>
      <c r="V4" s="57"/>
      <c r="W4" s="58"/>
    </row>
    <row r="5" spans="1:24" x14ac:dyDescent="0.15">
      <c r="A5" s="718" t="s">
        <v>129</v>
      </c>
      <c r="B5" s="719"/>
      <c r="C5" s="285">
        <v>250</v>
      </c>
      <c r="D5" s="285">
        <v>2000</v>
      </c>
      <c r="E5" s="285">
        <v>3500</v>
      </c>
      <c r="F5" s="286">
        <v>5000</v>
      </c>
      <c r="G5" s="287">
        <v>10000</v>
      </c>
      <c r="I5" s="726" t="s">
        <v>130</v>
      </c>
      <c r="J5" s="726"/>
      <c r="K5" s="726"/>
      <c r="L5" s="726"/>
      <c r="M5" s="726"/>
      <c r="O5" s="727" t="s">
        <v>131</v>
      </c>
      <c r="P5" s="727"/>
      <c r="Q5" s="727"/>
      <c r="R5" s="727"/>
      <c r="S5" s="727"/>
      <c r="U5" s="48"/>
      <c r="V5" s="57"/>
      <c r="W5" s="58"/>
    </row>
    <row r="6" spans="1:24" x14ac:dyDescent="0.15">
      <c r="A6" s="288">
        <v>18</v>
      </c>
      <c r="B6" s="289"/>
      <c r="C6" s="290">
        <f>O6*$X$2</f>
        <v>14069</v>
      </c>
      <c r="D6" s="290">
        <f>P6*$X$2</f>
        <v>10435</v>
      </c>
      <c r="E6" s="290">
        <f>Q6*$X$2</f>
        <v>9287</v>
      </c>
      <c r="F6" s="290">
        <f>R6*$X$2</f>
        <v>8522</v>
      </c>
      <c r="G6" s="290">
        <f>S6*$X$2</f>
        <v>6985</v>
      </c>
      <c r="H6" s="63"/>
      <c r="I6" s="283">
        <f>IF('INGRESO DE DATOS'!$W$19=1,'Tablas Guyanas y Santa Elena'!C6,'Tablas Resto de Ecuador'!C6)</f>
        <v>14069</v>
      </c>
      <c r="J6" s="283">
        <f>IF('INGRESO DE DATOS'!$W$19=1,'Tablas Guyanas y Santa Elena'!D6,'Tablas Resto de Ecuador'!D6)</f>
        <v>10435</v>
      </c>
      <c r="K6" s="283">
        <f>IF('INGRESO DE DATOS'!$W$19=1,'Tablas Guyanas y Santa Elena'!E6,'Tablas Resto de Ecuador'!E6)</f>
        <v>9287</v>
      </c>
      <c r="L6" s="283">
        <f>IF('INGRESO DE DATOS'!$W$19=1,'Tablas Guyanas y Santa Elena'!F6,'Tablas Resto de Ecuador'!F6)</f>
        <v>8522</v>
      </c>
      <c r="M6" s="283">
        <f>IF('INGRESO DE DATOS'!$W$19=1,'Tablas Guyanas y Santa Elena'!G6,'Tablas Resto de Ecuador'!G6)</f>
        <v>6985</v>
      </c>
      <c r="O6" s="293">
        <f>I6*$P$4</f>
        <v>14069</v>
      </c>
      <c r="P6" s="293">
        <f>J6*$P$4</f>
        <v>10435</v>
      </c>
      <c r="Q6" s="293">
        <f>K6*$P$4</f>
        <v>9287</v>
      </c>
      <c r="R6" s="293">
        <f>L6*$P$4</f>
        <v>8522</v>
      </c>
      <c r="S6" s="293">
        <f>M6*$P$4</f>
        <v>6985</v>
      </c>
      <c r="U6" s="48"/>
      <c r="V6" s="57"/>
      <c r="W6" s="58"/>
    </row>
    <row r="7" spans="1:24" x14ac:dyDescent="0.15">
      <c r="A7" s="288">
        <v>19</v>
      </c>
      <c r="B7" s="289"/>
      <c r="C7" s="290">
        <f t="shared" ref="C7:C70" si="0">O7*$X$2</f>
        <v>14069</v>
      </c>
      <c r="D7" s="290">
        <f t="shared" ref="D7:D70" si="1">P7*$X$2</f>
        <v>10435</v>
      </c>
      <c r="E7" s="290">
        <f t="shared" ref="E7:E70" si="2">Q7*$X$2</f>
        <v>9287</v>
      </c>
      <c r="F7" s="290">
        <f t="shared" ref="F7:F70" si="3">R7*$X$2</f>
        <v>8522</v>
      </c>
      <c r="G7" s="290">
        <f t="shared" ref="G7:G70" si="4">S7*$X$2</f>
        <v>6985</v>
      </c>
      <c r="H7" s="63"/>
      <c r="I7" s="283">
        <f>IF('INGRESO DE DATOS'!$W$19=1,'Tablas Guyanas y Santa Elena'!C7,'Tablas Resto de Ecuador'!C7)</f>
        <v>14069</v>
      </c>
      <c r="J7" s="283">
        <f>IF('INGRESO DE DATOS'!$W$19=1,'Tablas Guyanas y Santa Elena'!D7,'Tablas Resto de Ecuador'!D7)</f>
        <v>10435</v>
      </c>
      <c r="K7" s="283">
        <f>IF('INGRESO DE DATOS'!$W$19=1,'Tablas Guyanas y Santa Elena'!E7,'Tablas Resto de Ecuador'!E7)</f>
        <v>9287</v>
      </c>
      <c r="L7" s="283">
        <f>IF('INGRESO DE DATOS'!$W$19=1,'Tablas Guyanas y Santa Elena'!F7,'Tablas Resto de Ecuador'!F7)</f>
        <v>8522</v>
      </c>
      <c r="M7" s="283">
        <f>IF('INGRESO DE DATOS'!$W$19=1,'Tablas Guyanas y Santa Elena'!G7,'Tablas Resto de Ecuador'!G7)</f>
        <v>6985</v>
      </c>
      <c r="O7" s="293">
        <f t="shared" ref="O7:O70" si="5">I7*$P$4</f>
        <v>14069</v>
      </c>
      <c r="P7" s="293">
        <f t="shared" ref="P7:P70" si="6">J7*$P$4</f>
        <v>10435</v>
      </c>
      <c r="Q7" s="293">
        <f t="shared" ref="Q7:Q70" si="7">K7*$P$4</f>
        <v>9287</v>
      </c>
      <c r="R7" s="293">
        <f t="shared" ref="R7:R70" si="8">L7*$P$4</f>
        <v>8522</v>
      </c>
      <c r="S7" s="293">
        <f t="shared" ref="S7:S70" si="9">M7*$P$4</f>
        <v>6985</v>
      </c>
      <c r="U7" s="48"/>
      <c r="V7" s="57"/>
      <c r="W7" s="58"/>
    </row>
    <row r="8" spans="1:24" x14ac:dyDescent="0.15">
      <c r="A8" s="288">
        <v>20</v>
      </c>
      <c r="B8" s="289"/>
      <c r="C8" s="290">
        <f t="shared" si="0"/>
        <v>14069</v>
      </c>
      <c r="D8" s="290">
        <f t="shared" si="1"/>
        <v>10435</v>
      </c>
      <c r="E8" s="290">
        <f t="shared" si="2"/>
        <v>9287</v>
      </c>
      <c r="F8" s="290">
        <f t="shared" si="3"/>
        <v>8522</v>
      </c>
      <c r="G8" s="290">
        <f t="shared" si="4"/>
        <v>6985</v>
      </c>
      <c r="H8" s="63"/>
      <c r="I8" s="283">
        <f>IF('INGRESO DE DATOS'!$W$19=1,'Tablas Guyanas y Santa Elena'!C8,'Tablas Resto de Ecuador'!C8)</f>
        <v>14069</v>
      </c>
      <c r="J8" s="283">
        <f>IF('INGRESO DE DATOS'!$W$19=1,'Tablas Guyanas y Santa Elena'!D8,'Tablas Resto de Ecuador'!D8)</f>
        <v>10435</v>
      </c>
      <c r="K8" s="283">
        <f>IF('INGRESO DE DATOS'!$W$19=1,'Tablas Guyanas y Santa Elena'!E8,'Tablas Resto de Ecuador'!E8)</f>
        <v>9287</v>
      </c>
      <c r="L8" s="283">
        <f>IF('INGRESO DE DATOS'!$W$19=1,'Tablas Guyanas y Santa Elena'!F8,'Tablas Resto de Ecuador'!F8)</f>
        <v>8522</v>
      </c>
      <c r="M8" s="283">
        <f>IF('INGRESO DE DATOS'!$W$19=1,'Tablas Guyanas y Santa Elena'!G8,'Tablas Resto de Ecuador'!G8)</f>
        <v>6985</v>
      </c>
      <c r="O8" s="293">
        <f t="shared" si="5"/>
        <v>14069</v>
      </c>
      <c r="P8" s="293">
        <f t="shared" si="6"/>
        <v>10435</v>
      </c>
      <c r="Q8" s="293">
        <f t="shared" si="7"/>
        <v>9287</v>
      </c>
      <c r="R8" s="293">
        <f t="shared" si="8"/>
        <v>8522</v>
      </c>
      <c r="S8" s="293">
        <f t="shared" si="9"/>
        <v>6985</v>
      </c>
      <c r="U8" s="48"/>
      <c r="V8" s="57"/>
      <c r="W8" s="58"/>
    </row>
    <row r="9" spans="1:24" x14ac:dyDescent="0.15">
      <c r="A9" s="288">
        <v>21</v>
      </c>
      <c r="B9" s="289"/>
      <c r="C9" s="290">
        <f t="shared" si="0"/>
        <v>14069</v>
      </c>
      <c r="D9" s="290">
        <f t="shared" si="1"/>
        <v>10435</v>
      </c>
      <c r="E9" s="290">
        <f t="shared" si="2"/>
        <v>9287</v>
      </c>
      <c r="F9" s="290">
        <f t="shared" si="3"/>
        <v>8522</v>
      </c>
      <c r="G9" s="290">
        <f t="shared" si="4"/>
        <v>6985</v>
      </c>
      <c r="H9" s="63"/>
      <c r="I9" s="283">
        <f>IF('INGRESO DE DATOS'!$W$19=1,'Tablas Guyanas y Santa Elena'!C9,'Tablas Resto de Ecuador'!C9)</f>
        <v>14069</v>
      </c>
      <c r="J9" s="283">
        <f>IF('INGRESO DE DATOS'!$W$19=1,'Tablas Guyanas y Santa Elena'!D9,'Tablas Resto de Ecuador'!D9)</f>
        <v>10435</v>
      </c>
      <c r="K9" s="283">
        <f>IF('INGRESO DE DATOS'!$W$19=1,'Tablas Guyanas y Santa Elena'!E9,'Tablas Resto de Ecuador'!E9)</f>
        <v>9287</v>
      </c>
      <c r="L9" s="283">
        <f>IF('INGRESO DE DATOS'!$W$19=1,'Tablas Guyanas y Santa Elena'!F9,'Tablas Resto de Ecuador'!F9)</f>
        <v>8522</v>
      </c>
      <c r="M9" s="283">
        <f>IF('INGRESO DE DATOS'!$W$19=1,'Tablas Guyanas y Santa Elena'!G9,'Tablas Resto de Ecuador'!G9)</f>
        <v>6985</v>
      </c>
      <c r="O9" s="293">
        <f t="shared" si="5"/>
        <v>14069</v>
      </c>
      <c r="P9" s="293">
        <f t="shared" si="6"/>
        <v>10435</v>
      </c>
      <c r="Q9" s="293">
        <f t="shared" si="7"/>
        <v>9287</v>
      </c>
      <c r="R9" s="293">
        <f t="shared" si="8"/>
        <v>8522</v>
      </c>
      <c r="S9" s="293">
        <f t="shared" si="9"/>
        <v>6985</v>
      </c>
      <c r="U9" s="48"/>
      <c r="V9" s="57"/>
      <c r="W9" s="58"/>
    </row>
    <row r="10" spans="1:24" x14ac:dyDescent="0.15">
      <c r="A10" s="288">
        <v>22</v>
      </c>
      <c r="B10" s="289"/>
      <c r="C10" s="290">
        <f t="shared" si="0"/>
        <v>14069</v>
      </c>
      <c r="D10" s="290">
        <f t="shared" si="1"/>
        <v>10435</v>
      </c>
      <c r="E10" s="290">
        <f t="shared" si="2"/>
        <v>9287</v>
      </c>
      <c r="F10" s="290">
        <f t="shared" si="3"/>
        <v>8522</v>
      </c>
      <c r="G10" s="290">
        <f t="shared" si="4"/>
        <v>6985</v>
      </c>
      <c r="H10" s="63"/>
      <c r="I10" s="283">
        <f>IF('INGRESO DE DATOS'!$W$19=1,'Tablas Guyanas y Santa Elena'!C10,'Tablas Resto de Ecuador'!C10)</f>
        <v>14069</v>
      </c>
      <c r="J10" s="283">
        <f>IF('INGRESO DE DATOS'!$W$19=1,'Tablas Guyanas y Santa Elena'!D10,'Tablas Resto de Ecuador'!D10)</f>
        <v>10435</v>
      </c>
      <c r="K10" s="283">
        <f>IF('INGRESO DE DATOS'!$W$19=1,'Tablas Guyanas y Santa Elena'!E10,'Tablas Resto de Ecuador'!E10)</f>
        <v>9287</v>
      </c>
      <c r="L10" s="283">
        <f>IF('INGRESO DE DATOS'!$W$19=1,'Tablas Guyanas y Santa Elena'!F10,'Tablas Resto de Ecuador'!F10)</f>
        <v>8522</v>
      </c>
      <c r="M10" s="283">
        <f>IF('INGRESO DE DATOS'!$W$19=1,'Tablas Guyanas y Santa Elena'!G10,'Tablas Resto de Ecuador'!G10)</f>
        <v>6985</v>
      </c>
      <c r="O10" s="293">
        <f t="shared" si="5"/>
        <v>14069</v>
      </c>
      <c r="P10" s="293">
        <f t="shared" si="6"/>
        <v>10435</v>
      </c>
      <c r="Q10" s="293">
        <f t="shared" si="7"/>
        <v>9287</v>
      </c>
      <c r="R10" s="293">
        <f t="shared" si="8"/>
        <v>8522</v>
      </c>
      <c r="S10" s="293">
        <f t="shared" si="9"/>
        <v>6985</v>
      </c>
      <c r="U10" s="48"/>
      <c r="V10" s="57"/>
      <c r="W10" s="58"/>
    </row>
    <row r="11" spans="1:24" x14ac:dyDescent="0.15">
      <c r="A11" s="288">
        <v>23</v>
      </c>
      <c r="B11" s="289"/>
      <c r="C11" s="290">
        <f t="shared" si="0"/>
        <v>14069</v>
      </c>
      <c r="D11" s="290">
        <f t="shared" si="1"/>
        <v>10435</v>
      </c>
      <c r="E11" s="290">
        <f t="shared" si="2"/>
        <v>9287</v>
      </c>
      <c r="F11" s="290">
        <f t="shared" si="3"/>
        <v>8522</v>
      </c>
      <c r="G11" s="290">
        <f t="shared" si="4"/>
        <v>6985</v>
      </c>
      <c r="H11" s="63"/>
      <c r="I11" s="283">
        <f>IF('INGRESO DE DATOS'!$W$19=1,'Tablas Guyanas y Santa Elena'!C11,'Tablas Resto de Ecuador'!C11)</f>
        <v>14069</v>
      </c>
      <c r="J11" s="283">
        <f>IF('INGRESO DE DATOS'!$W$19=1,'Tablas Guyanas y Santa Elena'!D11,'Tablas Resto de Ecuador'!D11)</f>
        <v>10435</v>
      </c>
      <c r="K11" s="283">
        <f>IF('INGRESO DE DATOS'!$W$19=1,'Tablas Guyanas y Santa Elena'!E11,'Tablas Resto de Ecuador'!E11)</f>
        <v>9287</v>
      </c>
      <c r="L11" s="283">
        <f>IF('INGRESO DE DATOS'!$W$19=1,'Tablas Guyanas y Santa Elena'!F11,'Tablas Resto de Ecuador'!F11)</f>
        <v>8522</v>
      </c>
      <c r="M11" s="283">
        <f>IF('INGRESO DE DATOS'!$W$19=1,'Tablas Guyanas y Santa Elena'!G11,'Tablas Resto de Ecuador'!G11)</f>
        <v>6985</v>
      </c>
      <c r="O11" s="293">
        <f t="shared" si="5"/>
        <v>14069</v>
      </c>
      <c r="P11" s="293">
        <f t="shared" si="6"/>
        <v>10435</v>
      </c>
      <c r="Q11" s="293">
        <f t="shared" si="7"/>
        <v>9287</v>
      </c>
      <c r="R11" s="293">
        <f t="shared" si="8"/>
        <v>8522</v>
      </c>
      <c r="S11" s="293">
        <f t="shared" si="9"/>
        <v>6985</v>
      </c>
    </row>
    <row r="12" spans="1:24" x14ac:dyDescent="0.15">
      <c r="A12" s="288">
        <v>24</v>
      </c>
      <c r="B12" s="289"/>
      <c r="C12" s="290">
        <f t="shared" si="0"/>
        <v>14069</v>
      </c>
      <c r="D12" s="290">
        <f t="shared" si="1"/>
        <v>10435</v>
      </c>
      <c r="E12" s="290">
        <f t="shared" si="2"/>
        <v>9287</v>
      </c>
      <c r="F12" s="290">
        <f t="shared" si="3"/>
        <v>8522</v>
      </c>
      <c r="G12" s="290">
        <f t="shared" si="4"/>
        <v>6985</v>
      </c>
      <c r="H12" s="63"/>
      <c r="I12" s="283">
        <f>IF('INGRESO DE DATOS'!$W$19=1,'Tablas Guyanas y Santa Elena'!C12,'Tablas Resto de Ecuador'!C12)</f>
        <v>14069</v>
      </c>
      <c r="J12" s="283">
        <f>IF('INGRESO DE DATOS'!$W$19=1,'Tablas Guyanas y Santa Elena'!D12,'Tablas Resto de Ecuador'!D12)</f>
        <v>10435</v>
      </c>
      <c r="K12" s="283">
        <f>IF('INGRESO DE DATOS'!$W$19=1,'Tablas Guyanas y Santa Elena'!E12,'Tablas Resto de Ecuador'!E12)</f>
        <v>9287</v>
      </c>
      <c r="L12" s="283">
        <f>IF('INGRESO DE DATOS'!$W$19=1,'Tablas Guyanas y Santa Elena'!F12,'Tablas Resto de Ecuador'!F12)</f>
        <v>8522</v>
      </c>
      <c r="M12" s="283">
        <f>IF('INGRESO DE DATOS'!$W$19=1,'Tablas Guyanas y Santa Elena'!G12,'Tablas Resto de Ecuador'!G12)</f>
        <v>6985</v>
      </c>
      <c r="O12" s="293">
        <f t="shared" si="5"/>
        <v>14069</v>
      </c>
      <c r="P12" s="293">
        <f t="shared" si="6"/>
        <v>10435</v>
      </c>
      <c r="Q12" s="293">
        <f t="shared" si="7"/>
        <v>9287</v>
      </c>
      <c r="R12" s="293">
        <f t="shared" si="8"/>
        <v>8522</v>
      </c>
      <c r="S12" s="293">
        <f t="shared" si="9"/>
        <v>6985</v>
      </c>
    </row>
    <row r="13" spans="1:24" x14ac:dyDescent="0.15">
      <c r="A13" s="288">
        <v>25</v>
      </c>
      <c r="B13" s="289"/>
      <c r="C13" s="290">
        <f t="shared" si="0"/>
        <v>16612</v>
      </c>
      <c r="D13" s="290">
        <f t="shared" si="1"/>
        <v>12086</v>
      </c>
      <c r="E13" s="290">
        <f t="shared" si="2"/>
        <v>10210</v>
      </c>
      <c r="F13" s="290">
        <f t="shared" si="3"/>
        <v>9424</v>
      </c>
      <c r="G13" s="290">
        <f t="shared" si="4"/>
        <v>7416</v>
      </c>
      <c r="H13" s="63"/>
      <c r="I13" s="283">
        <f>IF('INGRESO DE DATOS'!$W$19=1,'Tablas Guyanas y Santa Elena'!C13,'Tablas Resto de Ecuador'!C13)</f>
        <v>16612</v>
      </c>
      <c r="J13" s="283">
        <f>IF('INGRESO DE DATOS'!$W$19=1,'Tablas Guyanas y Santa Elena'!D13,'Tablas Resto de Ecuador'!D13)</f>
        <v>12086</v>
      </c>
      <c r="K13" s="283">
        <f>IF('INGRESO DE DATOS'!$W$19=1,'Tablas Guyanas y Santa Elena'!E13,'Tablas Resto de Ecuador'!E13)</f>
        <v>10210</v>
      </c>
      <c r="L13" s="283">
        <f>IF('INGRESO DE DATOS'!$W$19=1,'Tablas Guyanas y Santa Elena'!F13,'Tablas Resto de Ecuador'!F13)</f>
        <v>9424</v>
      </c>
      <c r="M13" s="283">
        <f>IF('INGRESO DE DATOS'!$W$19=1,'Tablas Guyanas y Santa Elena'!G13,'Tablas Resto de Ecuador'!G13)</f>
        <v>7416</v>
      </c>
      <c r="O13" s="293">
        <f t="shared" si="5"/>
        <v>16612</v>
      </c>
      <c r="P13" s="293">
        <f t="shared" si="6"/>
        <v>12086</v>
      </c>
      <c r="Q13" s="293">
        <f t="shared" si="7"/>
        <v>10210</v>
      </c>
      <c r="R13" s="293">
        <f t="shared" si="8"/>
        <v>9424</v>
      </c>
      <c r="S13" s="293">
        <f t="shared" si="9"/>
        <v>7416</v>
      </c>
    </row>
    <row r="14" spans="1:24" x14ac:dyDescent="0.15">
      <c r="A14" s="288">
        <v>26</v>
      </c>
      <c r="B14" s="289"/>
      <c r="C14" s="290">
        <f t="shared" si="0"/>
        <v>16612</v>
      </c>
      <c r="D14" s="290">
        <f t="shared" si="1"/>
        <v>12086</v>
      </c>
      <c r="E14" s="290">
        <f t="shared" si="2"/>
        <v>10210</v>
      </c>
      <c r="F14" s="290">
        <f t="shared" si="3"/>
        <v>9424</v>
      </c>
      <c r="G14" s="290">
        <f t="shared" si="4"/>
        <v>7416</v>
      </c>
      <c r="H14" s="63"/>
      <c r="I14" s="283">
        <f>IF('INGRESO DE DATOS'!$W$19=1,'Tablas Guyanas y Santa Elena'!C14,'Tablas Resto de Ecuador'!C14)</f>
        <v>16612</v>
      </c>
      <c r="J14" s="283">
        <f>IF('INGRESO DE DATOS'!$W$19=1,'Tablas Guyanas y Santa Elena'!D14,'Tablas Resto de Ecuador'!D14)</f>
        <v>12086</v>
      </c>
      <c r="K14" s="283">
        <f>IF('INGRESO DE DATOS'!$W$19=1,'Tablas Guyanas y Santa Elena'!E14,'Tablas Resto de Ecuador'!E14)</f>
        <v>10210</v>
      </c>
      <c r="L14" s="283">
        <f>IF('INGRESO DE DATOS'!$W$19=1,'Tablas Guyanas y Santa Elena'!F14,'Tablas Resto de Ecuador'!F14)</f>
        <v>9424</v>
      </c>
      <c r="M14" s="283">
        <f>IF('INGRESO DE DATOS'!$W$19=1,'Tablas Guyanas y Santa Elena'!G14,'Tablas Resto de Ecuador'!G14)</f>
        <v>7416</v>
      </c>
      <c r="O14" s="293">
        <f t="shared" si="5"/>
        <v>16612</v>
      </c>
      <c r="P14" s="293">
        <f t="shared" si="6"/>
        <v>12086</v>
      </c>
      <c r="Q14" s="293">
        <f t="shared" si="7"/>
        <v>10210</v>
      </c>
      <c r="R14" s="293">
        <f t="shared" si="8"/>
        <v>9424</v>
      </c>
      <c r="S14" s="293">
        <f t="shared" si="9"/>
        <v>7416</v>
      </c>
    </row>
    <row r="15" spans="1:24" x14ac:dyDescent="0.15">
      <c r="A15" s="288">
        <v>27</v>
      </c>
      <c r="B15" s="289"/>
      <c r="C15" s="290">
        <f t="shared" si="0"/>
        <v>16612</v>
      </c>
      <c r="D15" s="290">
        <f t="shared" si="1"/>
        <v>12086</v>
      </c>
      <c r="E15" s="290">
        <f t="shared" si="2"/>
        <v>10210</v>
      </c>
      <c r="F15" s="290">
        <f t="shared" si="3"/>
        <v>9424</v>
      </c>
      <c r="G15" s="290">
        <f t="shared" si="4"/>
        <v>7416</v>
      </c>
      <c r="H15" s="63"/>
      <c r="I15" s="283">
        <f>IF('INGRESO DE DATOS'!$W$19=1,'Tablas Guyanas y Santa Elena'!C15,'Tablas Resto de Ecuador'!C15)</f>
        <v>16612</v>
      </c>
      <c r="J15" s="283">
        <f>IF('INGRESO DE DATOS'!$W$19=1,'Tablas Guyanas y Santa Elena'!D15,'Tablas Resto de Ecuador'!D15)</f>
        <v>12086</v>
      </c>
      <c r="K15" s="283">
        <f>IF('INGRESO DE DATOS'!$W$19=1,'Tablas Guyanas y Santa Elena'!E15,'Tablas Resto de Ecuador'!E15)</f>
        <v>10210</v>
      </c>
      <c r="L15" s="283">
        <f>IF('INGRESO DE DATOS'!$W$19=1,'Tablas Guyanas y Santa Elena'!F15,'Tablas Resto de Ecuador'!F15)</f>
        <v>9424</v>
      </c>
      <c r="M15" s="283">
        <f>IF('INGRESO DE DATOS'!$W$19=1,'Tablas Guyanas y Santa Elena'!G15,'Tablas Resto de Ecuador'!G15)</f>
        <v>7416</v>
      </c>
      <c r="O15" s="293">
        <f t="shared" si="5"/>
        <v>16612</v>
      </c>
      <c r="P15" s="293">
        <f t="shared" si="6"/>
        <v>12086</v>
      </c>
      <c r="Q15" s="293">
        <f t="shared" si="7"/>
        <v>10210</v>
      </c>
      <c r="R15" s="293">
        <f t="shared" si="8"/>
        <v>9424</v>
      </c>
      <c r="S15" s="293">
        <f t="shared" si="9"/>
        <v>7416</v>
      </c>
    </row>
    <row r="16" spans="1:24" x14ac:dyDescent="0.15">
      <c r="A16" s="288">
        <v>28</v>
      </c>
      <c r="B16" s="289"/>
      <c r="C16" s="290">
        <f t="shared" si="0"/>
        <v>16612</v>
      </c>
      <c r="D16" s="290">
        <f t="shared" si="1"/>
        <v>12086</v>
      </c>
      <c r="E16" s="290">
        <f t="shared" si="2"/>
        <v>10210</v>
      </c>
      <c r="F16" s="290">
        <f t="shared" si="3"/>
        <v>9424</v>
      </c>
      <c r="G16" s="290">
        <f t="shared" si="4"/>
        <v>7416</v>
      </c>
      <c r="H16" s="63"/>
      <c r="I16" s="283">
        <f>IF('INGRESO DE DATOS'!$W$19=1,'Tablas Guyanas y Santa Elena'!C16,'Tablas Resto de Ecuador'!C16)</f>
        <v>16612</v>
      </c>
      <c r="J16" s="283">
        <f>IF('INGRESO DE DATOS'!$W$19=1,'Tablas Guyanas y Santa Elena'!D16,'Tablas Resto de Ecuador'!D16)</f>
        <v>12086</v>
      </c>
      <c r="K16" s="283">
        <f>IF('INGRESO DE DATOS'!$W$19=1,'Tablas Guyanas y Santa Elena'!E16,'Tablas Resto de Ecuador'!E16)</f>
        <v>10210</v>
      </c>
      <c r="L16" s="283">
        <f>IF('INGRESO DE DATOS'!$W$19=1,'Tablas Guyanas y Santa Elena'!F16,'Tablas Resto de Ecuador'!F16)</f>
        <v>9424</v>
      </c>
      <c r="M16" s="283">
        <f>IF('INGRESO DE DATOS'!$W$19=1,'Tablas Guyanas y Santa Elena'!G16,'Tablas Resto de Ecuador'!G16)</f>
        <v>7416</v>
      </c>
      <c r="O16" s="293">
        <f t="shared" si="5"/>
        <v>16612</v>
      </c>
      <c r="P16" s="293">
        <f t="shared" si="6"/>
        <v>12086</v>
      </c>
      <c r="Q16" s="293">
        <f t="shared" si="7"/>
        <v>10210</v>
      </c>
      <c r="R16" s="293">
        <f t="shared" si="8"/>
        <v>9424</v>
      </c>
      <c r="S16" s="293">
        <f t="shared" si="9"/>
        <v>7416</v>
      </c>
    </row>
    <row r="17" spans="1:19" x14ac:dyDescent="0.15">
      <c r="A17" s="288">
        <v>29</v>
      </c>
      <c r="B17" s="289"/>
      <c r="C17" s="290">
        <f t="shared" si="0"/>
        <v>16612</v>
      </c>
      <c r="D17" s="290">
        <f t="shared" si="1"/>
        <v>12086</v>
      </c>
      <c r="E17" s="290">
        <f t="shared" si="2"/>
        <v>10210</v>
      </c>
      <c r="F17" s="290">
        <f t="shared" si="3"/>
        <v>9424</v>
      </c>
      <c r="G17" s="290">
        <f t="shared" si="4"/>
        <v>7416</v>
      </c>
      <c r="H17" s="63"/>
      <c r="I17" s="283">
        <f>IF('INGRESO DE DATOS'!$W$19=1,'Tablas Guyanas y Santa Elena'!C17,'Tablas Resto de Ecuador'!C17)</f>
        <v>16612</v>
      </c>
      <c r="J17" s="283">
        <f>IF('INGRESO DE DATOS'!$W$19=1,'Tablas Guyanas y Santa Elena'!D17,'Tablas Resto de Ecuador'!D17)</f>
        <v>12086</v>
      </c>
      <c r="K17" s="283">
        <f>IF('INGRESO DE DATOS'!$W$19=1,'Tablas Guyanas y Santa Elena'!E17,'Tablas Resto de Ecuador'!E17)</f>
        <v>10210</v>
      </c>
      <c r="L17" s="283">
        <f>IF('INGRESO DE DATOS'!$W$19=1,'Tablas Guyanas y Santa Elena'!F17,'Tablas Resto de Ecuador'!F17)</f>
        <v>9424</v>
      </c>
      <c r="M17" s="283">
        <f>IF('INGRESO DE DATOS'!$W$19=1,'Tablas Guyanas y Santa Elena'!G17,'Tablas Resto de Ecuador'!G17)</f>
        <v>7416</v>
      </c>
      <c r="O17" s="293">
        <f t="shared" si="5"/>
        <v>16612</v>
      </c>
      <c r="P17" s="293">
        <f t="shared" si="6"/>
        <v>12086</v>
      </c>
      <c r="Q17" s="293">
        <f t="shared" si="7"/>
        <v>10210</v>
      </c>
      <c r="R17" s="293">
        <f t="shared" si="8"/>
        <v>9424</v>
      </c>
      <c r="S17" s="293">
        <f t="shared" si="9"/>
        <v>7416</v>
      </c>
    </row>
    <row r="18" spans="1:19" x14ac:dyDescent="0.15">
      <c r="A18" s="288">
        <v>30</v>
      </c>
      <c r="B18" s="289"/>
      <c r="C18" s="290">
        <f t="shared" si="0"/>
        <v>17391</v>
      </c>
      <c r="D18" s="290">
        <f t="shared" si="1"/>
        <v>13576</v>
      </c>
      <c r="E18" s="290">
        <f t="shared" si="2"/>
        <v>11958</v>
      </c>
      <c r="F18" s="290">
        <f t="shared" si="3"/>
        <v>9998</v>
      </c>
      <c r="G18" s="290">
        <f t="shared" si="4"/>
        <v>8185</v>
      </c>
      <c r="H18" s="63"/>
      <c r="I18" s="283">
        <f>IF('INGRESO DE DATOS'!$W$19=1,'Tablas Guyanas y Santa Elena'!C18,'Tablas Resto de Ecuador'!C18)</f>
        <v>17391</v>
      </c>
      <c r="J18" s="283">
        <f>IF('INGRESO DE DATOS'!$W$19=1,'Tablas Guyanas y Santa Elena'!D18,'Tablas Resto de Ecuador'!D18)</f>
        <v>13576</v>
      </c>
      <c r="K18" s="283">
        <f>IF('INGRESO DE DATOS'!$W$19=1,'Tablas Guyanas y Santa Elena'!E18,'Tablas Resto de Ecuador'!E18)</f>
        <v>11958</v>
      </c>
      <c r="L18" s="283">
        <f>IF('INGRESO DE DATOS'!$W$19=1,'Tablas Guyanas y Santa Elena'!F18,'Tablas Resto de Ecuador'!F18)</f>
        <v>9998</v>
      </c>
      <c r="M18" s="283">
        <f>IF('INGRESO DE DATOS'!$W$19=1,'Tablas Guyanas y Santa Elena'!G18,'Tablas Resto de Ecuador'!G18)</f>
        <v>8185</v>
      </c>
      <c r="O18" s="293">
        <f t="shared" si="5"/>
        <v>17391</v>
      </c>
      <c r="P18" s="293">
        <f t="shared" si="6"/>
        <v>13576</v>
      </c>
      <c r="Q18" s="293">
        <f t="shared" si="7"/>
        <v>11958</v>
      </c>
      <c r="R18" s="293">
        <f t="shared" si="8"/>
        <v>9998</v>
      </c>
      <c r="S18" s="293">
        <f t="shared" si="9"/>
        <v>8185</v>
      </c>
    </row>
    <row r="19" spans="1:19" x14ac:dyDescent="0.15">
      <c r="A19" s="288">
        <v>31</v>
      </c>
      <c r="B19" s="289"/>
      <c r="C19" s="290">
        <f t="shared" si="0"/>
        <v>17391</v>
      </c>
      <c r="D19" s="290">
        <f t="shared" si="1"/>
        <v>13576</v>
      </c>
      <c r="E19" s="290">
        <f t="shared" si="2"/>
        <v>11958</v>
      </c>
      <c r="F19" s="290">
        <f t="shared" si="3"/>
        <v>9998</v>
      </c>
      <c r="G19" s="290">
        <f t="shared" si="4"/>
        <v>8185</v>
      </c>
      <c r="H19" s="63"/>
      <c r="I19" s="283">
        <f>IF('INGRESO DE DATOS'!$W$19=1,'Tablas Guyanas y Santa Elena'!C19,'Tablas Resto de Ecuador'!C19)</f>
        <v>17391</v>
      </c>
      <c r="J19" s="283">
        <f>IF('INGRESO DE DATOS'!$W$19=1,'Tablas Guyanas y Santa Elena'!D19,'Tablas Resto de Ecuador'!D19)</f>
        <v>13576</v>
      </c>
      <c r="K19" s="283">
        <f>IF('INGRESO DE DATOS'!$W$19=1,'Tablas Guyanas y Santa Elena'!E19,'Tablas Resto de Ecuador'!E19)</f>
        <v>11958</v>
      </c>
      <c r="L19" s="283">
        <f>IF('INGRESO DE DATOS'!$W$19=1,'Tablas Guyanas y Santa Elena'!F19,'Tablas Resto de Ecuador'!F19)</f>
        <v>9998</v>
      </c>
      <c r="M19" s="283">
        <f>IF('INGRESO DE DATOS'!$W$19=1,'Tablas Guyanas y Santa Elena'!G19,'Tablas Resto de Ecuador'!G19)</f>
        <v>8185</v>
      </c>
      <c r="O19" s="293">
        <f t="shared" si="5"/>
        <v>17391</v>
      </c>
      <c r="P19" s="293">
        <f t="shared" si="6"/>
        <v>13576</v>
      </c>
      <c r="Q19" s="293">
        <f t="shared" si="7"/>
        <v>11958</v>
      </c>
      <c r="R19" s="293">
        <f t="shared" si="8"/>
        <v>9998</v>
      </c>
      <c r="S19" s="293">
        <f t="shared" si="9"/>
        <v>8185</v>
      </c>
    </row>
    <row r="20" spans="1:19" x14ac:dyDescent="0.15">
      <c r="A20" s="288">
        <v>32</v>
      </c>
      <c r="B20" s="289"/>
      <c r="C20" s="290">
        <f t="shared" si="0"/>
        <v>17391</v>
      </c>
      <c r="D20" s="290">
        <f t="shared" si="1"/>
        <v>13576</v>
      </c>
      <c r="E20" s="290">
        <f t="shared" si="2"/>
        <v>11958</v>
      </c>
      <c r="F20" s="290">
        <f t="shared" si="3"/>
        <v>9998</v>
      </c>
      <c r="G20" s="290">
        <f t="shared" si="4"/>
        <v>8185</v>
      </c>
      <c r="H20" s="63"/>
      <c r="I20" s="283">
        <f>IF('INGRESO DE DATOS'!$W$19=1,'Tablas Guyanas y Santa Elena'!C20,'Tablas Resto de Ecuador'!C20)</f>
        <v>17391</v>
      </c>
      <c r="J20" s="283">
        <f>IF('INGRESO DE DATOS'!$W$19=1,'Tablas Guyanas y Santa Elena'!D20,'Tablas Resto de Ecuador'!D20)</f>
        <v>13576</v>
      </c>
      <c r="K20" s="283">
        <f>IF('INGRESO DE DATOS'!$W$19=1,'Tablas Guyanas y Santa Elena'!E20,'Tablas Resto de Ecuador'!E20)</f>
        <v>11958</v>
      </c>
      <c r="L20" s="283">
        <f>IF('INGRESO DE DATOS'!$W$19=1,'Tablas Guyanas y Santa Elena'!F20,'Tablas Resto de Ecuador'!F20)</f>
        <v>9998</v>
      </c>
      <c r="M20" s="283">
        <f>IF('INGRESO DE DATOS'!$W$19=1,'Tablas Guyanas y Santa Elena'!G20,'Tablas Resto de Ecuador'!G20)</f>
        <v>8185</v>
      </c>
      <c r="O20" s="293">
        <f t="shared" si="5"/>
        <v>17391</v>
      </c>
      <c r="P20" s="293">
        <f t="shared" si="6"/>
        <v>13576</v>
      </c>
      <c r="Q20" s="293">
        <f t="shared" si="7"/>
        <v>11958</v>
      </c>
      <c r="R20" s="293">
        <f t="shared" si="8"/>
        <v>9998</v>
      </c>
      <c r="S20" s="293">
        <f t="shared" si="9"/>
        <v>8185</v>
      </c>
    </row>
    <row r="21" spans="1:19" x14ac:dyDescent="0.15">
      <c r="A21" s="288">
        <v>33</v>
      </c>
      <c r="B21" s="289"/>
      <c r="C21" s="290">
        <f t="shared" si="0"/>
        <v>17391</v>
      </c>
      <c r="D21" s="290">
        <f t="shared" si="1"/>
        <v>13576</v>
      </c>
      <c r="E21" s="290">
        <f t="shared" si="2"/>
        <v>11958</v>
      </c>
      <c r="F21" s="290">
        <f t="shared" si="3"/>
        <v>9998</v>
      </c>
      <c r="G21" s="290">
        <f t="shared" si="4"/>
        <v>8185</v>
      </c>
      <c r="H21" s="63"/>
      <c r="I21" s="283">
        <f>IF('INGRESO DE DATOS'!$W$19=1,'Tablas Guyanas y Santa Elena'!C21,'Tablas Resto de Ecuador'!C21)</f>
        <v>17391</v>
      </c>
      <c r="J21" s="283">
        <f>IF('INGRESO DE DATOS'!$W$19=1,'Tablas Guyanas y Santa Elena'!D21,'Tablas Resto de Ecuador'!D21)</f>
        <v>13576</v>
      </c>
      <c r="K21" s="283">
        <f>IF('INGRESO DE DATOS'!$W$19=1,'Tablas Guyanas y Santa Elena'!E21,'Tablas Resto de Ecuador'!E21)</f>
        <v>11958</v>
      </c>
      <c r="L21" s="283">
        <f>IF('INGRESO DE DATOS'!$W$19=1,'Tablas Guyanas y Santa Elena'!F21,'Tablas Resto de Ecuador'!F21)</f>
        <v>9998</v>
      </c>
      <c r="M21" s="283">
        <f>IF('INGRESO DE DATOS'!$W$19=1,'Tablas Guyanas y Santa Elena'!G21,'Tablas Resto de Ecuador'!G21)</f>
        <v>8185</v>
      </c>
      <c r="O21" s="293">
        <f t="shared" si="5"/>
        <v>17391</v>
      </c>
      <c r="P21" s="293">
        <f t="shared" si="6"/>
        <v>13576</v>
      </c>
      <c r="Q21" s="293">
        <f t="shared" si="7"/>
        <v>11958</v>
      </c>
      <c r="R21" s="293">
        <f t="shared" si="8"/>
        <v>9998</v>
      </c>
      <c r="S21" s="293">
        <f t="shared" si="9"/>
        <v>8185</v>
      </c>
    </row>
    <row r="22" spans="1:19" x14ac:dyDescent="0.15">
      <c r="A22" s="288">
        <v>34</v>
      </c>
      <c r="B22" s="289"/>
      <c r="C22" s="290">
        <f t="shared" si="0"/>
        <v>17391</v>
      </c>
      <c r="D22" s="290">
        <f t="shared" si="1"/>
        <v>13576</v>
      </c>
      <c r="E22" s="290">
        <f t="shared" si="2"/>
        <v>11958</v>
      </c>
      <c r="F22" s="290">
        <f t="shared" si="3"/>
        <v>9998</v>
      </c>
      <c r="G22" s="290">
        <f t="shared" si="4"/>
        <v>8185</v>
      </c>
      <c r="H22" s="63"/>
      <c r="I22" s="283">
        <f>IF('INGRESO DE DATOS'!$W$19=1,'Tablas Guyanas y Santa Elena'!C22,'Tablas Resto de Ecuador'!C22)</f>
        <v>17391</v>
      </c>
      <c r="J22" s="283">
        <f>IF('INGRESO DE DATOS'!$W$19=1,'Tablas Guyanas y Santa Elena'!D22,'Tablas Resto de Ecuador'!D22)</f>
        <v>13576</v>
      </c>
      <c r="K22" s="283">
        <f>IF('INGRESO DE DATOS'!$W$19=1,'Tablas Guyanas y Santa Elena'!E22,'Tablas Resto de Ecuador'!E22)</f>
        <v>11958</v>
      </c>
      <c r="L22" s="283">
        <f>IF('INGRESO DE DATOS'!$W$19=1,'Tablas Guyanas y Santa Elena'!F22,'Tablas Resto de Ecuador'!F22)</f>
        <v>9998</v>
      </c>
      <c r="M22" s="283">
        <f>IF('INGRESO DE DATOS'!$W$19=1,'Tablas Guyanas y Santa Elena'!G22,'Tablas Resto de Ecuador'!G22)</f>
        <v>8185</v>
      </c>
      <c r="O22" s="293">
        <f t="shared" si="5"/>
        <v>17391</v>
      </c>
      <c r="P22" s="293">
        <f t="shared" si="6"/>
        <v>13576</v>
      </c>
      <c r="Q22" s="293">
        <f t="shared" si="7"/>
        <v>11958</v>
      </c>
      <c r="R22" s="293">
        <f t="shared" si="8"/>
        <v>9998</v>
      </c>
      <c r="S22" s="293">
        <f t="shared" si="9"/>
        <v>8185</v>
      </c>
    </row>
    <row r="23" spans="1:19" x14ac:dyDescent="0.15">
      <c r="A23" s="288">
        <v>35</v>
      </c>
      <c r="B23" s="289"/>
      <c r="C23" s="290">
        <f t="shared" si="0"/>
        <v>19560</v>
      </c>
      <c r="D23" s="290">
        <f t="shared" si="1"/>
        <v>15289</v>
      </c>
      <c r="E23" s="290">
        <f t="shared" si="2"/>
        <v>13317</v>
      </c>
      <c r="F23" s="290">
        <f t="shared" si="3"/>
        <v>11558</v>
      </c>
      <c r="G23" s="290">
        <f t="shared" si="4"/>
        <v>9087</v>
      </c>
      <c r="H23" s="63"/>
      <c r="I23" s="283">
        <f>IF('INGRESO DE DATOS'!$W$19=1,'Tablas Guyanas y Santa Elena'!C23,'Tablas Resto de Ecuador'!C23)</f>
        <v>19560</v>
      </c>
      <c r="J23" s="283">
        <f>IF('INGRESO DE DATOS'!$W$19=1,'Tablas Guyanas y Santa Elena'!D23,'Tablas Resto de Ecuador'!D23)</f>
        <v>15289</v>
      </c>
      <c r="K23" s="283">
        <f>IF('INGRESO DE DATOS'!$W$19=1,'Tablas Guyanas y Santa Elena'!E23,'Tablas Resto de Ecuador'!E23)</f>
        <v>13317</v>
      </c>
      <c r="L23" s="283">
        <f>IF('INGRESO DE DATOS'!$W$19=1,'Tablas Guyanas y Santa Elena'!F23,'Tablas Resto de Ecuador'!F23)</f>
        <v>11558</v>
      </c>
      <c r="M23" s="283">
        <f>IF('INGRESO DE DATOS'!$W$19=1,'Tablas Guyanas y Santa Elena'!G23,'Tablas Resto de Ecuador'!G23)</f>
        <v>9087</v>
      </c>
      <c r="O23" s="293">
        <f t="shared" si="5"/>
        <v>19560</v>
      </c>
      <c r="P23" s="293">
        <f t="shared" si="6"/>
        <v>15289</v>
      </c>
      <c r="Q23" s="293">
        <f t="shared" si="7"/>
        <v>13317</v>
      </c>
      <c r="R23" s="293">
        <f t="shared" si="8"/>
        <v>11558</v>
      </c>
      <c r="S23" s="293">
        <f t="shared" si="9"/>
        <v>9087</v>
      </c>
    </row>
    <row r="24" spans="1:19" x14ac:dyDescent="0.15">
      <c r="A24" s="288">
        <v>36</v>
      </c>
      <c r="B24" s="289"/>
      <c r="C24" s="290">
        <f t="shared" si="0"/>
        <v>19560</v>
      </c>
      <c r="D24" s="290">
        <f t="shared" si="1"/>
        <v>15289</v>
      </c>
      <c r="E24" s="290">
        <f t="shared" si="2"/>
        <v>13317</v>
      </c>
      <c r="F24" s="290">
        <f t="shared" si="3"/>
        <v>11558</v>
      </c>
      <c r="G24" s="290">
        <f t="shared" si="4"/>
        <v>9087</v>
      </c>
      <c r="H24" s="63"/>
      <c r="I24" s="283">
        <f>IF('INGRESO DE DATOS'!$W$19=1,'Tablas Guyanas y Santa Elena'!C24,'Tablas Resto de Ecuador'!C24)</f>
        <v>19560</v>
      </c>
      <c r="J24" s="283">
        <f>IF('INGRESO DE DATOS'!$W$19=1,'Tablas Guyanas y Santa Elena'!D24,'Tablas Resto de Ecuador'!D24)</f>
        <v>15289</v>
      </c>
      <c r="K24" s="283">
        <f>IF('INGRESO DE DATOS'!$W$19=1,'Tablas Guyanas y Santa Elena'!E24,'Tablas Resto de Ecuador'!E24)</f>
        <v>13317</v>
      </c>
      <c r="L24" s="283">
        <f>IF('INGRESO DE DATOS'!$W$19=1,'Tablas Guyanas y Santa Elena'!F24,'Tablas Resto de Ecuador'!F24)</f>
        <v>11558</v>
      </c>
      <c r="M24" s="283">
        <f>IF('INGRESO DE DATOS'!$W$19=1,'Tablas Guyanas y Santa Elena'!G24,'Tablas Resto de Ecuador'!G24)</f>
        <v>9087</v>
      </c>
      <c r="O24" s="293">
        <f t="shared" si="5"/>
        <v>19560</v>
      </c>
      <c r="P24" s="293">
        <f t="shared" si="6"/>
        <v>15289</v>
      </c>
      <c r="Q24" s="293">
        <f t="shared" si="7"/>
        <v>13317</v>
      </c>
      <c r="R24" s="293">
        <f t="shared" si="8"/>
        <v>11558</v>
      </c>
      <c r="S24" s="293">
        <f t="shared" si="9"/>
        <v>9087</v>
      </c>
    </row>
    <row r="25" spans="1:19" x14ac:dyDescent="0.15">
      <c r="A25" s="288">
        <v>37</v>
      </c>
      <c r="B25" s="289"/>
      <c r="C25" s="290">
        <f t="shared" si="0"/>
        <v>19560</v>
      </c>
      <c r="D25" s="290">
        <f t="shared" si="1"/>
        <v>15289</v>
      </c>
      <c r="E25" s="290">
        <f t="shared" si="2"/>
        <v>13317</v>
      </c>
      <c r="F25" s="290">
        <f t="shared" si="3"/>
        <v>11558</v>
      </c>
      <c r="G25" s="290">
        <f t="shared" si="4"/>
        <v>9087</v>
      </c>
      <c r="H25" s="63"/>
      <c r="I25" s="283">
        <f>IF('INGRESO DE DATOS'!$W$19=1,'Tablas Guyanas y Santa Elena'!C25,'Tablas Resto de Ecuador'!C25)</f>
        <v>19560</v>
      </c>
      <c r="J25" s="283">
        <f>IF('INGRESO DE DATOS'!$W$19=1,'Tablas Guyanas y Santa Elena'!D25,'Tablas Resto de Ecuador'!D25)</f>
        <v>15289</v>
      </c>
      <c r="K25" s="283">
        <f>IF('INGRESO DE DATOS'!$W$19=1,'Tablas Guyanas y Santa Elena'!E25,'Tablas Resto de Ecuador'!E25)</f>
        <v>13317</v>
      </c>
      <c r="L25" s="283">
        <f>IF('INGRESO DE DATOS'!$W$19=1,'Tablas Guyanas y Santa Elena'!F25,'Tablas Resto de Ecuador'!F25)</f>
        <v>11558</v>
      </c>
      <c r="M25" s="283">
        <f>IF('INGRESO DE DATOS'!$W$19=1,'Tablas Guyanas y Santa Elena'!G25,'Tablas Resto de Ecuador'!G25)</f>
        <v>9087</v>
      </c>
      <c r="O25" s="293">
        <f t="shared" si="5"/>
        <v>19560</v>
      </c>
      <c r="P25" s="293">
        <f t="shared" si="6"/>
        <v>15289</v>
      </c>
      <c r="Q25" s="293">
        <f t="shared" si="7"/>
        <v>13317</v>
      </c>
      <c r="R25" s="293">
        <f t="shared" si="8"/>
        <v>11558</v>
      </c>
      <c r="S25" s="293">
        <f t="shared" si="9"/>
        <v>9087</v>
      </c>
    </row>
    <row r="26" spans="1:19" x14ac:dyDescent="0.15">
      <c r="A26" s="288">
        <v>38</v>
      </c>
      <c r="B26" s="289"/>
      <c r="C26" s="290">
        <f t="shared" si="0"/>
        <v>19560</v>
      </c>
      <c r="D26" s="290">
        <f t="shared" si="1"/>
        <v>15289</v>
      </c>
      <c r="E26" s="290">
        <f t="shared" si="2"/>
        <v>13317</v>
      </c>
      <c r="F26" s="290">
        <f t="shared" si="3"/>
        <v>11558</v>
      </c>
      <c r="G26" s="290">
        <f t="shared" si="4"/>
        <v>9087</v>
      </c>
      <c r="H26" s="63"/>
      <c r="I26" s="283">
        <f>IF('INGRESO DE DATOS'!$W$19=1,'Tablas Guyanas y Santa Elena'!C26,'Tablas Resto de Ecuador'!C26)</f>
        <v>19560</v>
      </c>
      <c r="J26" s="283">
        <f>IF('INGRESO DE DATOS'!$W$19=1,'Tablas Guyanas y Santa Elena'!D26,'Tablas Resto de Ecuador'!D26)</f>
        <v>15289</v>
      </c>
      <c r="K26" s="283">
        <f>IF('INGRESO DE DATOS'!$W$19=1,'Tablas Guyanas y Santa Elena'!E26,'Tablas Resto de Ecuador'!E26)</f>
        <v>13317</v>
      </c>
      <c r="L26" s="283">
        <f>IF('INGRESO DE DATOS'!$W$19=1,'Tablas Guyanas y Santa Elena'!F26,'Tablas Resto de Ecuador'!F26)</f>
        <v>11558</v>
      </c>
      <c r="M26" s="283">
        <f>IF('INGRESO DE DATOS'!$W$19=1,'Tablas Guyanas y Santa Elena'!G26,'Tablas Resto de Ecuador'!G26)</f>
        <v>9087</v>
      </c>
      <c r="O26" s="293">
        <f t="shared" si="5"/>
        <v>19560</v>
      </c>
      <c r="P26" s="293">
        <f t="shared" si="6"/>
        <v>15289</v>
      </c>
      <c r="Q26" s="293">
        <f t="shared" si="7"/>
        <v>13317</v>
      </c>
      <c r="R26" s="293">
        <f t="shared" si="8"/>
        <v>11558</v>
      </c>
      <c r="S26" s="293">
        <f t="shared" si="9"/>
        <v>9087</v>
      </c>
    </row>
    <row r="27" spans="1:19" x14ac:dyDescent="0.15">
      <c r="A27" s="288">
        <v>39</v>
      </c>
      <c r="B27" s="289"/>
      <c r="C27" s="290">
        <f t="shared" si="0"/>
        <v>19560</v>
      </c>
      <c r="D27" s="290">
        <f t="shared" si="1"/>
        <v>15289</v>
      </c>
      <c r="E27" s="290">
        <f t="shared" si="2"/>
        <v>13317</v>
      </c>
      <c r="F27" s="290">
        <f t="shared" si="3"/>
        <v>11558</v>
      </c>
      <c r="G27" s="290">
        <f t="shared" si="4"/>
        <v>9087</v>
      </c>
      <c r="H27" s="63"/>
      <c r="I27" s="283">
        <f>IF('INGRESO DE DATOS'!$W$19=1,'Tablas Guyanas y Santa Elena'!C27,'Tablas Resto de Ecuador'!C27)</f>
        <v>19560</v>
      </c>
      <c r="J27" s="283">
        <f>IF('INGRESO DE DATOS'!$W$19=1,'Tablas Guyanas y Santa Elena'!D27,'Tablas Resto de Ecuador'!D27)</f>
        <v>15289</v>
      </c>
      <c r="K27" s="283">
        <f>IF('INGRESO DE DATOS'!$W$19=1,'Tablas Guyanas y Santa Elena'!E27,'Tablas Resto de Ecuador'!E27)</f>
        <v>13317</v>
      </c>
      <c r="L27" s="283">
        <f>IF('INGRESO DE DATOS'!$W$19=1,'Tablas Guyanas y Santa Elena'!F27,'Tablas Resto de Ecuador'!F27)</f>
        <v>11558</v>
      </c>
      <c r="M27" s="283">
        <f>IF('INGRESO DE DATOS'!$W$19=1,'Tablas Guyanas y Santa Elena'!G27,'Tablas Resto de Ecuador'!G27)</f>
        <v>9087</v>
      </c>
      <c r="O27" s="293">
        <f t="shared" si="5"/>
        <v>19560</v>
      </c>
      <c r="P27" s="293">
        <f t="shared" si="6"/>
        <v>15289</v>
      </c>
      <c r="Q27" s="293">
        <f t="shared" si="7"/>
        <v>13317</v>
      </c>
      <c r="R27" s="293">
        <f t="shared" si="8"/>
        <v>11558</v>
      </c>
      <c r="S27" s="293">
        <f t="shared" si="9"/>
        <v>9087</v>
      </c>
    </row>
    <row r="28" spans="1:19" x14ac:dyDescent="0.15">
      <c r="A28" s="288">
        <v>40</v>
      </c>
      <c r="B28" s="289"/>
      <c r="C28" s="290">
        <f t="shared" si="0"/>
        <v>21393</v>
      </c>
      <c r="D28" s="290">
        <f t="shared" si="1"/>
        <v>16417</v>
      </c>
      <c r="E28" s="290">
        <f t="shared" si="2"/>
        <v>14088</v>
      </c>
      <c r="F28" s="290">
        <f t="shared" si="3"/>
        <v>12938</v>
      </c>
      <c r="G28" s="290">
        <f t="shared" si="4"/>
        <v>10132</v>
      </c>
      <c r="H28" s="63"/>
      <c r="I28" s="283">
        <f>IF('INGRESO DE DATOS'!$W$19=1,'Tablas Guyanas y Santa Elena'!C28,'Tablas Resto de Ecuador'!C28)</f>
        <v>21393</v>
      </c>
      <c r="J28" s="283">
        <f>IF('INGRESO DE DATOS'!$W$19=1,'Tablas Guyanas y Santa Elena'!D28,'Tablas Resto de Ecuador'!D28)</f>
        <v>16417</v>
      </c>
      <c r="K28" s="283">
        <f>IF('INGRESO DE DATOS'!$W$19=1,'Tablas Guyanas y Santa Elena'!E28,'Tablas Resto de Ecuador'!E28)</f>
        <v>14088</v>
      </c>
      <c r="L28" s="283">
        <f>IF('INGRESO DE DATOS'!$W$19=1,'Tablas Guyanas y Santa Elena'!F28,'Tablas Resto de Ecuador'!F28)</f>
        <v>12938</v>
      </c>
      <c r="M28" s="283">
        <f>IF('INGRESO DE DATOS'!$W$19=1,'Tablas Guyanas y Santa Elena'!G28,'Tablas Resto de Ecuador'!G28)</f>
        <v>10132</v>
      </c>
      <c r="O28" s="293">
        <f t="shared" si="5"/>
        <v>21393</v>
      </c>
      <c r="P28" s="293">
        <f t="shared" si="6"/>
        <v>16417</v>
      </c>
      <c r="Q28" s="293">
        <f t="shared" si="7"/>
        <v>14088</v>
      </c>
      <c r="R28" s="293">
        <f t="shared" si="8"/>
        <v>12938</v>
      </c>
      <c r="S28" s="293">
        <f t="shared" si="9"/>
        <v>10132</v>
      </c>
    </row>
    <row r="29" spans="1:19" x14ac:dyDescent="0.15">
      <c r="A29" s="288">
        <v>41</v>
      </c>
      <c r="B29" s="289"/>
      <c r="C29" s="290">
        <f t="shared" si="0"/>
        <v>21393</v>
      </c>
      <c r="D29" s="290">
        <f t="shared" si="1"/>
        <v>16417</v>
      </c>
      <c r="E29" s="290">
        <f t="shared" si="2"/>
        <v>14088</v>
      </c>
      <c r="F29" s="290">
        <f t="shared" si="3"/>
        <v>12938</v>
      </c>
      <c r="G29" s="290">
        <f t="shared" si="4"/>
        <v>10132</v>
      </c>
      <c r="H29" s="63"/>
      <c r="I29" s="283">
        <f>IF('INGRESO DE DATOS'!$W$19=1,'Tablas Guyanas y Santa Elena'!C29,'Tablas Resto de Ecuador'!C29)</f>
        <v>21393</v>
      </c>
      <c r="J29" s="283">
        <f>IF('INGRESO DE DATOS'!$W$19=1,'Tablas Guyanas y Santa Elena'!D29,'Tablas Resto de Ecuador'!D29)</f>
        <v>16417</v>
      </c>
      <c r="K29" s="283">
        <f>IF('INGRESO DE DATOS'!$W$19=1,'Tablas Guyanas y Santa Elena'!E29,'Tablas Resto de Ecuador'!E29)</f>
        <v>14088</v>
      </c>
      <c r="L29" s="283">
        <f>IF('INGRESO DE DATOS'!$W$19=1,'Tablas Guyanas y Santa Elena'!F29,'Tablas Resto de Ecuador'!F29)</f>
        <v>12938</v>
      </c>
      <c r="M29" s="283">
        <f>IF('INGRESO DE DATOS'!$W$19=1,'Tablas Guyanas y Santa Elena'!G29,'Tablas Resto de Ecuador'!G29)</f>
        <v>10132</v>
      </c>
      <c r="O29" s="293">
        <f t="shared" si="5"/>
        <v>21393</v>
      </c>
      <c r="P29" s="293">
        <f t="shared" si="6"/>
        <v>16417</v>
      </c>
      <c r="Q29" s="293">
        <f t="shared" si="7"/>
        <v>14088</v>
      </c>
      <c r="R29" s="293">
        <f t="shared" si="8"/>
        <v>12938</v>
      </c>
      <c r="S29" s="293">
        <f t="shared" si="9"/>
        <v>10132</v>
      </c>
    </row>
    <row r="30" spans="1:19" x14ac:dyDescent="0.15">
      <c r="A30" s="288">
        <v>42</v>
      </c>
      <c r="B30" s="289"/>
      <c r="C30" s="290">
        <f t="shared" si="0"/>
        <v>21393</v>
      </c>
      <c r="D30" s="290">
        <f t="shared" si="1"/>
        <v>16417</v>
      </c>
      <c r="E30" s="290">
        <f t="shared" si="2"/>
        <v>14088</v>
      </c>
      <c r="F30" s="290">
        <f t="shared" si="3"/>
        <v>12938</v>
      </c>
      <c r="G30" s="290">
        <f t="shared" si="4"/>
        <v>10132</v>
      </c>
      <c r="H30" s="63"/>
      <c r="I30" s="283">
        <f>IF('INGRESO DE DATOS'!$W$19=1,'Tablas Guyanas y Santa Elena'!C30,'Tablas Resto de Ecuador'!C30)</f>
        <v>21393</v>
      </c>
      <c r="J30" s="283">
        <f>IF('INGRESO DE DATOS'!$W$19=1,'Tablas Guyanas y Santa Elena'!D30,'Tablas Resto de Ecuador'!D30)</f>
        <v>16417</v>
      </c>
      <c r="K30" s="283">
        <f>IF('INGRESO DE DATOS'!$W$19=1,'Tablas Guyanas y Santa Elena'!E30,'Tablas Resto de Ecuador'!E30)</f>
        <v>14088</v>
      </c>
      <c r="L30" s="283">
        <f>IF('INGRESO DE DATOS'!$W$19=1,'Tablas Guyanas y Santa Elena'!F30,'Tablas Resto de Ecuador'!F30)</f>
        <v>12938</v>
      </c>
      <c r="M30" s="283">
        <f>IF('INGRESO DE DATOS'!$W$19=1,'Tablas Guyanas y Santa Elena'!G30,'Tablas Resto de Ecuador'!G30)</f>
        <v>10132</v>
      </c>
      <c r="O30" s="293">
        <f t="shared" si="5"/>
        <v>21393</v>
      </c>
      <c r="P30" s="293">
        <f t="shared" si="6"/>
        <v>16417</v>
      </c>
      <c r="Q30" s="293">
        <f t="shared" si="7"/>
        <v>14088</v>
      </c>
      <c r="R30" s="293">
        <f t="shared" si="8"/>
        <v>12938</v>
      </c>
      <c r="S30" s="293">
        <f t="shared" si="9"/>
        <v>10132</v>
      </c>
    </row>
    <row r="31" spans="1:19" x14ac:dyDescent="0.15">
      <c r="A31" s="288">
        <v>43</v>
      </c>
      <c r="B31" s="289"/>
      <c r="C31" s="290">
        <f t="shared" si="0"/>
        <v>21393</v>
      </c>
      <c r="D31" s="290">
        <f t="shared" si="1"/>
        <v>16417</v>
      </c>
      <c r="E31" s="290">
        <f t="shared" si="2"/>
        <v>14088</v>
      </c>
      <c r="F31" s="290">
        <f t="shared" si="3"/>
        <v>12938</v>
      </c>
      <c r="G31" s="290">
        <f t="shared" si="4"/>
        <v>10132</v>
      </c>
      <c r="H31" s="63"/>
      <c r="I31" s="283">
        <f>IF('INGRESO DE DATOS'!$W$19=1,'Tablas Guyanas y Santa Elena'!C31,'Tablas Resto de Ecuador'!C31)</f>
        <v>21393</v>
      </c>
      <c r="J31" s="283">
        <f>IF('INGRESO DE DATOS'!$W$19=1,'Tablas Guyanas y Santa Elena'!D31,'Tablas Resto de Ecuador'!D31)</f>
        <v>16417</v>
      </c>
      <c r="K31" s="283">
        <f>IF('INGRESO DE DATOS'!$W$19=1,'Tablas Guyanas y Santa Elena'!E31,'Tablas Resto de Ecuador'!E31)</f>
        <v>14088</v>
      </c>
      <c r="L31" s="283">
        <f>IF('INGRESO DE DATOS'!$W$19=1,'Tablas Guyanas y Santa Elena'!F31,'Tablas Resto de Ecuador'!F31)</f>
        <v>12938</v>
      </c>
      <c r="M31" s="283">
        <f>IF('INGRESO DE DATOS'!$W$19=1,'Tablas Guyanas y Santa Elena'!G31,'Tablas Resto de Ecuador'!G31)</f>
        <v>10132</v>
      </c>
      <c r="O31" s="293">
        <f t="shared" si="5"/>
        <v>21393</v>
      </c>
      <c r="P31" s="293">
        <f t="shared" si="6"/>
        <v>16417</v>
      </c>
      <c r="Q31" s="293">
        <f t="shared" si="7"/>
        <v>14088</v>
      </c>
      <c r="R31" s="293">
        <f t="shared" si="8"/>
        <v>12938</v>
      </c>
      <c r="S31" s="293">
        <f t="shared" si="9"/>
        <v>10132</v>
      </c>
    </row>
    <row r="32" spans="1:19" x14ac:dyDescent="0.15">
      <c r="A32" s="288">
        <v>44</v>
      </c>
      <c r="B32" s="289"/>
      <c r="C32" s="290">
        <f t="shared" si="0"/>
        <v>21393</v>
      </c>
      <c r="D32" s="290">
        <f t="shared" si="1"/>
        <v>16417</v>
      </c>
      <c r="E32" s="290">
        <f t="shared" si="2"/>
        <v>14088</v>
      </c>
      <c r="F32" s="290">
        <f t="shared" si="3"/>
        <v>12938</v>
      </c>
      <c r="G32" s="290">
        <f t="shared" si="4"/>
        <v>10132</v>
      </c>
      <c r="H32" s="63"/>
      <c r="I32" s="283">
        <f>IF('INGRESO DE DATOS'!$W$19=1,'Tablas Guyanas y Santa Elena'!C32,'Tablas Resto de Ecuador'!C32)</f>
        <v>21393</v>
      </c>
      <c r="J32" s="283">
        <f>IF('INGRESO DE DATOS'!$W$19=1,'Tablas Guyanas y Santa Elena'!D32,'Tablas Resto de Ecuador'!D32)</f>
        <v>16417</v>
      </c>
      <c r="K32" s="283">
        <f>IF('INGRESO DE DATOS'!$W$19=1,'Tablas Guyanas y Santa Elena'!E32,'Tablas Resto de Ecuador'!E32)</f>
        <v>14088</v>
      </c>
      <c r="L32" s="283">
        <f>IF('INGRESO DE DATOS'!$W$19=1,'Tablas Guyanas y Santa Elena'!F32,'Tablas Resto de Ecuador'!F32)</f>
        <v>12938</v>
      </c>
      <c r="M32" s="283">
        <f>IF('INGRESO DE DATOS'!$W$19=1,'Tablas Guyanas y Santa Elena'!G32,'Tablas Resto de Ecuador'!G32)</f>
        <v>10132</v>
      </c>
      <c r="O32" s="293">
        <f t="shared" si="5"/>
        <v>21393</v>
      </c>
      <c r="P32" s="293">
        <f t="shared" si="6"/>
        <v>16417</v>
      </c>
      <c r="Q32" s="293">
        <f t="shared" si="7"/>
        <v>14088</v>
      </c>
      <c r="R32" s="293">
        <f t="shared" si="8"/>
        <v>12938</v>
      </c>
      <c r="S32" s="293">
        <f t="shared" si="9"/>
        <v>10132</v>
      </c>
    </row>
    <row r="33" spans="1:19" x14ac:dyDescent="0.15">
      <c r="A33" s="288">
        <v>45</v>
      </c>
      <c r="B33" s="289"/>
      <c r="C33" s="290">
        <f t="shared" si="0"/>
        <v>24845</v>
      </c>
      <c r="D33" s="290">
        <f t="shared" si="1"/>
        <v>19155</v>
      </c>
      <c r="E33" s="290">
        <f t="shared" si="2"/>
        <v>16502</v>
      </c>
      <c r="F33" s="290">
        <f t="shared" si="3"/>
        <v>14963</v>
      </c>
      <c r="G33" s="290">
        <f t="shared" si="4"/>
        <v>11303</v>
      </c>
      <c r="H33" s="63"/>
      <c r="I33" s="283">
        <f>IF('INGRESO DE DATOS'!$W$19=1,'Tablas Guyanas y Santa Elena'!C33,'Tablas Resto de Ecuador'!C33)</f>
        <v>24845</v>
      </c>
      <c r="J33" s="283">
        <f>IF('INGRESO DE DATOS'!$W$19=1,'Tablas Guyanas y Santa Elena'!D33,'Tablas Resto de Ecuador'!D33)</f>
        <v>19155</v>
      </c>
      <c r="K33" s="283">
        <f>IF('INGRESO DE DATOS'!$W$19=1,'Tablas Guyanas y Santa Elena'!E33,'Tablas Resto de Ecuador'!E33)</f>
        <v>16502</v>
      </c>
      <c r="L33" s="283">
        <f>IF('INGRESO DE DATOS'!$W$19=1,'Tablas Guyanas y Santa Elena'!F33,'Tablas Resto de Ecuador'!F33)</f>
        <v>14963</v>
      </c>
      <c r="M33" s="283">
        <f>IF('INGRESO DE DATOS'!$W$19=1,'Tablas Guyanas y Santa Elena'!G33,'Tablas Resto de Ecuador'!G33)</f>
        <v>11303</v>
      </c>
      <c r="O33" s="293">
        <f t="shared" si="5"/>
        <v>24845</v>
      </c>
      <c r="P33" s="293">
        <f t="shared" si="6"/>
        <v>19155</v>
      </c>
      <c r="Q33" s="293">
        <f t="shared" si="7"/>
        <v>16502</v>
      </c>
      <c r="R33" s="293">
        <f t="shared" si="8"/>
        <v>14963</v>
      </c>
      <c r="S33" s="293">
        <f t="shared" si="9"/>
        <v>11303</v>
      </c>
    </row>
    <row r="34" spans="1:19" x14ac:dyDescent="0.15">
      <c r="A34" s="288">
        <v>46</v>
      </c>
      <c r="B34" s="289"/>
      <c r="C34" s="290">
        <f t="shared" si="0"/>
        <v>24845</v>
      </c>
      <c r="D34" s="290">
        <f t="shared" si="1"/>
        <v>19155</v>
      </c>
      <c r="E34" s="290">
        <f t="shared" si="2"/>
        <v>16502</v>
      </c>
      <c r="F34" s="290">
        <f t="shared" si="3"/>
        <v>14963</v>
      </c>
      <c r="G34" s="290">
        <f t="shared" si="4"/>
        <v>11303</v>
      </c>
      <c r="H34" s="63"/>
      <c r="I34" s="283">
        <f>IF('INGRESO DE DATOS'!$W$19=1,'Tablas Guyanas y Santa Elena'!C34,'Tablas Resto de Ecuador'!C34)</f>
        <v>24845</v>
      </c>
      <c r="J34" s="283">
        <f>IF('INGRESO DE DATOS'!$W$19=1,'Tablas Guyanas y Santa Elena'!D34,'Tablas Resto de Ecuador'!D34)</f>
        <v>19155</v>
      </c>
      <c r="K34" s="283">
        <f>IF('INGRESO DE DATOS'!$W$19=1,'Tablas Guyanas y Santa Elena'!E34,'Tablas Resto de Ecuador'!E34)</f>
        <v>16502</v>
      </c>
      <c r="L34" s="283">
        <f>IF('INGRESO DE DATOS'!$W$19=1,'Tablas Guyanas y Santa Elena'!F34,'Tablas Resto de Ecuador'!F34)</f>
        <v>14963</v>
      </c>
      <c r="M34" s="283">
        <f>IF('INGRESO DE DATOS'!$W$19=1,'Tablas Guyanas y Santa Elena'!G34,'Tablas Resto de Ecuador'!G34)</f>
        <v>11303</v>
      </c>
      <c r="O34" s="293">
        <f t="shared" si="5"/>
        <v>24845</v>
      </c>
      <c r="P34" s="293">
        <f t="shared" si="6"/>
        <v>19155</v>
      </c>
      <c r="Q34" s="293">
        <f t="shared" si="7"/>
        <v>16502</v>
      </c>
      <c r="R34" s="293">
        <f t="shared" si="8"/>
        <v>14963</v>
      </c>
      <c r="S34" s="293">
        <f t="shared" si="9"/>
        <v>11303</v>
      </c>
    </row>
    <row r="35" spans="1:19" x14ac:dyDescent="0.15">
      <c r="A35" s="288">
        <v>47</v>
      </c>
      <c r="B35" s="289"/>
      <c r="C35" s="290">
        <f t="shared" si="0"/>
        <v>24845</v>
      </c>
      <c r="D35" s="290">
        <f t="shared" si="1"/>
        <v>19155</v>
      </c>
      <c r="E35" s="290">
        <f t="shared" si="2"/>
        <v>16502</v>
      </c>
      <c r="F35" s="290">
        <f t="shared" si="3"/>
        <v>14963</v>
      </c>
      <c r="G35" s="290">
        <f t="shared" si="4"/>
        <v>11303</v>
      </c>
      <c r="H35" s="63"/>
      <c r="I35" s="283">
        <f>IF('INGRESO DE DATOS'!$W$19=1,'Tablas Guyanas y Santa Elena'!C35,'Tablas Resto de Ecuador'!C35)</f>
        <v>24845</v>
      </c>
      <c r="J35" s="283">
        <f>IF('INGRESO DE DATOS'!$W$19=1,'Tablas Guyanas y Santa Elena'!D35,'Tablas Resto de Ecuador'!D35)</f>
        <v>19155</v>
      </c>
      <c r="K35" s="283">
        <f>IF('INGRESO DE DATOS'!$W$19=1,'Tablas Guyanas y Santa Elena'!E35,'Tablas Resto de Ecuador'!E35)</f>
        <v>16502</v>
      </c>
      <c r="L35" s="283">
        <f>IF('INGRESO DE DATOS'!$W$19=1,'Tablas Guyanas y Santa Elena'!F35,'Tablas Resto de Ecuador'!F35)</f>
        <v>14963</v>
      </c>
      <c r="M35" s="283">
        <f>IF('INGRESO DE DATOS'!$W$19=1,'Tablas Guyanas y Santa Elena'!G35,'Tablas Resto de Ecuador'!G35)</f>
        <v>11303</v>
      </c>
      <c r="O35" s="293">
        <f t="shared" si="5"/>
        <v>24845</v>
      </c>
      <c r="P35" s="293">
        <f t="shared" si="6"/>
        <v>19155</v>
      </c>
      <c r="Q35" s="293">
        <f t="shared" si="7"/>
        <v>16502</v>
      </c>
      <c r="R35" s="293">
        <f t="shared" si="8"/>
        <v>14963</v>
      </c>
      <c r="S35" s="293">
        <f t="shared" si="9"/>
        <v>11303</v>
      </c>
    </row>
    <row r="36" spans="1:19" x14ac:dyDescent="0.15">
      <c r="A36" s="288">
        <v>48</v>
      </c>
      <c r="B36" s="289"/>
      <c r="C36" s="290">
        <f t="shared" si="0"/>
        <v>24845</v>
      </c>
      <c r="D36" s="290">
        <f t="shared" si="1"/>
        <v>19155</v>
      </c>
      <c r="E36" s="290">
        <f t="shared" si="2"/>
        <v>16502</v>
      </c>
      <c r="F36" s="290">
        <f t="shared" si="3"/>
        <v>14963</v>
      </c>
      <c r="G36" s="290">
        <f t="shared" si="4"/>
        <v>11303</v>
      </c>
      <c r="H36" s="63"/>
      <c r="I36" s="283">
        <f>IF('INGRESO DE DATOS'!$W$19=1,'Tablas Guyanas y Santa Elena'!C36,'Tablas Resto de Ecuador'!C36)</f>
        <v>24845</v>
      </c>
      <c r="J36" s="283">
        <f>IF('INGRESO DE DATOS'!$W$19=1,'Tablas Guyanas y Santa Elena'!D36,'Tablas Resto de Ecuador'!D36)</f>
        <v>19155</v>
      </c>
      <c r="K36" s="283">
        <f>IF('INGRESO DE DATOS'!$W$19=1,'Tablas Guyanas y Santa Elena'!E36,'Tablas Resto de Ecuador'!E36)</f>
        <v>16502</v>
      </c>
      <c r="L36" s="283">
        <f>IF('INGRESO DE DATOS'!$W$19=1,'Tablas Guyanas y Santa Elena'!F36,'Tablas Resto de Ecuador'!F36)</f>
        <v>14963</v>
      </c>
      <c r="M36" s="283">
        <f>IF('INGRESO DE DATOS'!$W$19=1,'Tablas Guyanas y Santa Elena'!G36,'Tablas Resto de Ecuador'!G36)</f>
        <v>11303</v>
      </c>
      <c r="O36" s="293">
        <f t="shared" si="5"/>
        <v>24845</v>
      </c>
      <c r="P36" s="293">
        <f t="shared" si="6"/>
        <v>19155</v>
      </c>
      <c r="Q36" s="293">
        <f t="shared" si="7"/>
        <v>16502</v>
      </c>
      <c r="R36" s="293">
        <f t="shared" si="8"/>
        <v>14963</v>
      </c>
      <c r="S36" s="293">
        <f t="shared" si="9"/>
        <v>11303</v>
      </c>
    </row>
    <row r="37" spans="1:19" x14ac:dyDescent="0.15">
      <c r="A37" s="288">
        <v>49</v>
      </c>
      <c r="B37" s="289"/>
      <c r="C37" s="290">
        <f t="shared" si="0"/>
        <v>24845</v>
      </c>
      <c r="D37" s="290">
        <f t="shared" si="1"/>
        <v>19155</v>
      </c>
      <c r="E37" s="290">
        <f t="shared" si="2"/>
        <v>16502</v>
      </c>
      <c r="F37" s="290">
        <f t="shared" si="3"/>
        <v>14963</v>
      </c>
      <c r="G37" s="290">
        <f t="shared" si="4"/>
        <v>11303</v>
      </c>
      <c r="H37" s="63"/>
      <c r="I37" s="283">
        <f>IF('INGRESO DE DATOS'!$W$19=1,'Tablas Guyanas y Santa Elena'!C37,'Tablas Resto de Ecuador'!C37)</f>
        <v>24845</v>
      </c>
      <c r="J37" s="283">
        <f>IF('INGRESO DE DATOS'!$W$19=1,'Tablas Guyanas y Santa Elena'!D37,'Tablas Resto de Ecuador'!D37)</f>
        <v>19155</v>
      </c>
      <c r="K37" s="283">
        <f>IF('INGRESO DE DATOS'!$W$19=1,'Tablas Guyanas y Santa Elena'!E37,'Tablas Resto de Ecuador'!E37)</f>
        <v>16502</v>
      </c>
      <c r="L37" s="283">
        <f>IF('INGRESO DE DATOS'!$W$19=1,'Tablas Guyanas y Santa Elena'!F37,'Tablas Resto de Ecuador'!F37)</f>
        <v>14963</v>
      </c>
      <c r="M37" s="283">
        <f>IF('INGRESO DE DATOS'!$W$19=1,'Tablas Guyanas y Santa Elena'!G37,'Tablas Resto de Ecuador'!G37)</f>
        <v>11303</v>
      </c>
      <c r="O37" s="293">
        <f t="shared" si="5"/>
        <v>24845</v>
      </c>
      <c r="P37" s="293">
        <f t="shared" si="6"/>
        <v>19155</v>
      </c>
      <c r="Q37" s="293">
        <f t="shared" si="7"/>
        <v>16502</v>
      </c>
      <c r="R37" s="293">
        <f t="shared" si="8"/>
        <v>14963</v>
      </c>
      <c r="S37" s="293">
        <f t="shared" si="9"/>
        <v>11303</v>
      </c>
    </row>
    <row r="38" spans="1:19" x14ac:dyDescent="0.15">
      <c r="A38" s="288">
        <v>50</v>
      </c>
      <c r="B38" s="289"/>
      <c r="C38" s="290">
        <f t="shared" si="0"/>
        <v>27920</v>
      </c>
      <c r="D38" s="290">
        <f t="shared" si="1"/>
        <v>22437</v>
      </c>
      <c r="E38" s="290">
        <f t="shared" si="2"/>
        <v>19032</v>
      </c>
      <c r="F38" s="290">
        <f t="shared" si="3"/>
        <v>17058</v>
      </c>
      <c r="G38" s="290">
        <f t="shared" si="4"/>
        <v>12377</v>
      </c>
      <c r="H38" s="63"/>
      <c r="I38" s="283">
        <f>IF('INGRESO DE DATOS'!$W$19=1,'Tablas Guyanas y Santa Elena'!C38,'Tablas Resto de Ecuador'!C38)</f>
        <v>27920</v>
      </c>
      <c r="J38" s="283">
        <f>IF('INGRESO DE DATOS'!$W$19=1,'Tablas Guyanas y Santa Elena'!D38,'Tablas Resto de Ecuador'!D38)</f>
        <v>22437</v>
      </c>
      <c r="K38" s="283">
        <f>IF('INGRESO DE DATOS'!$W$19=1,'Tablas Guyanas y Santa Elena'!E38,'Tablas Resto de Ecuador'!E38)</f>
        <v>19032</v>
      </c>
      <c r="L38" s="283">
        <f>IF('INGRESO DE DATOS'!$W$19=1,'Tablas Guyanas y Santa Elena'!F38,'Tablas Resto de Ecuador'!F38)</f>
        <v>17058</v>
      </c>
      <c r="M38" s="283">
        <f>IF('INGRESO DE DATOS'!$W$19=1,'Tablas Guyanas y Santa Elena'!G38,'Tablas Resto de Ecuador'!G38)</f>
        <v>12377</v>
      </c>
      <c r="O38" s="293">
        <f t="shared" si="5"/>
        <v>27920</v>
      </c>
      <c r="P38" s="293">
        <f t="shared" si="6"/>
        <v>22437</v>
      </c>
      <c r="Q38" s="293">
        <f t="shared" si="7"/>
        <v>19032</v>
      </c>
      <c r="R38" s="293">
        <f t="shared" si="8"/>
        <v>17058</v>
      </c>
      <c r="S38" s="293">
        <f t="shared" si="9"/>
        <v>12377</v>
      </c>
    </row>
    <row r="39" spans="1:19" x14ac:dyDescent="0.15">
      <c r="A39" s="288">
        <v>51</v>
      </c>
      <c r="B39" s="289"/>
      <c r="C39" s="290">
        <f t="shared" si="0"/>
        <v>27920</v>
      </c>
      <c r="D39" s="290">
        <f t="shared" si="1"/>
        <v>22437</v>
      </c>
      <c r="E39" s="290">
        <f t="shared" si="2"/>
        <v>19032</v>
      </c>
      <c r="F39" s="290">
        <f t="shared" si="3"/>
        <v>17058</v>
      </c>
      <c r="G39" s="290">
        <f t="shared" si="4"/>
        <v>12377</v>
      </c>
      <c r="H39" s="63"/>
      <c r="I39" s="283">
        <f>IF('INGRESO DE DATOS'!$W$19=1,'Tablas Guyanas y Santa Elena'!C39,'Tablas Resto de Ecuador'!C39)</f>
        <v>27920</v>
      </c>
      <c r="J39" s="283">
        <f>IF('INGRESO DE DATOS'!$W$19=1,'Tablas Guyanas y Santa Elena'!D39,'Tablas Resto de Ecuador'!D39)</f>
        <v>22437</v>
      </c>
      <c r="K39" s="283">
        <f>IF('INGRESO DE DATOS'!$W$19=1,'Tablas Guyanas y Santa Elena'!E39,'Tablas Resto de Ecuador'!E39)</f>
        <v>19032</v>
      </c>
      <c r="L39" s="283">
        <f>IF('INGRESO DE DATOS'!$W$19=1,'Tablas Guyanas y Santa Elena'!F39,'Tablas Resto de Ecuador'!F39)</f>
        <v>17058</v>
      </c>
      <c r="M39" s="283">
        <f>IF('INGRESO DE DATOS'!$W$19=1,'Tablas Guyanas y Santa Elena'!G39,'Tablas Resto de Ecuador'!G39)</f>
        <v>12377</v>
      </c>
      <c r="O39" s="293">
        <f t="shared" si="5"/>
        <v>27920</v>
      </c>
      <c r="P39" s="293">
        <f t="shared" si="6"/>
        <v>22437</v>
      </c>
      <c r="Q39" s="293">
        <f t="shared" si="7"/>
        <v>19032</v>
      </c>
      <c r="R39" s="293">
        <f t="shared" si="8"/>
        <v>17058</v>
      </c>
      <c r="S39" s="293">
        <f t="shared" si="9"/>
        <v>12377</v>
      </c>
    </row>
    <row r="40" spans="1:19" x14ac:dyDescent="0.15">
      <c r="A40" s="288">
        <v>52</v>
      </c>
      <c r="B40" s="289"/>
      <c r="C40" s="290">
        <f t="shared" si="0"/>
        <v>27920</v>
      </c>
      <c r="D40" s="290">
        <f t="shared" si="1"/>
        <v>22437</v>
      </c>
      <c r="E40" s="290">
        <f t="shared" si="2"/>
        <v>19032</v>
      </c>
      <c r="F40" s="290">
        <f t="shared" si="3"/>
        <v>17058</v>
      </c>
      <c r="G40" s="290">
        <f t="shared" si="4"/>
        <v>12377</v>
      </c>
      <c r="H40" s="63"/>
      <c r="I40" s="283">
        <f>IF('INGRESO DE DATOS'!$W$19=1,'Tablas Guyanas y Santa Elena'!C40,'Tablas Resto de Ecuador'!C40)</f>
        <v>27920</v>
      </c>
      <c r="J40" s="283">
        <f>IF('INGRESO DE DATOS'!$W$19=1,'Tablas Guyanas y Santa Elena'!D40,'Tablas Resto de Ecuador'!D40)</f>
        <v>22437</v>
      </c>
      <c r="K40" s="283">
        <f>IF('INGRESO DE DATOS'!$W$19=1,'Tablas Guyanas y Santa Elena'!E40,'Tablas Resto de Ecuador'!E40)</f>
        <v>19032</v>
      </c>
      <c r="L40" s="283">
        <f>IF('INGRESO DE DATOS'!$W$19=1,'Tablas Guyanas y Santa Elena'!F40,'Tablas Resto de Ecuador'!F40)</f>
        <v>17058</v>
      </c>
      <c r="M40" s="283">
        <f>IF('INGRESO DE DATOS'!$W$19=1,'Tablas Guyanas y Santa Elena'!G40,'Tablas Resto de Ecuador'!G40)</f>
        <v>12377</v>
      </c>
      <c r="O40" s="293">
        <f t="shared" si="5"/>
        <v>27920</v>
      </c>
      <c r="P40" s="293">
        <f t="shared" si="6"/>
        <v>22437</v>
      </c>
      <c r="Q40" s="293">
        <f t="shared" si="7"/>
        <v>19032</v>
      </c>
      <c r="R40" s="293">
        <f t="shared" si="8"/>
        <v>17058</v>
      </c>
      <c r="S40" s="293">
        <f t="shared" si="9"/>
        <v>12377</v>
      </c>
    </row>
    <row r="41" spans="1:19" x14ac:dyDescent="0.15">
      <c r="A41" s="288">
        <v>53</v>
      </c>
      <c r="B41" s="289"/>
      <c r="C41" s="290">
        <f t="shared" si="0"/>
        <v>27920</v>
      </c>
      <c r="D41" s="290">
        <f t="shared" si="1"/>
        <v>22437</v>
      </c>
      <c r="E41" s="290">
        <f t="shared" si="2"/>
        <v>19032</v>
      </c>
      <c r="F41" s="290">
        <f t="shared" si="3"/>
        <v>17058</v>
      </c>
      <c r="G41" s="290">
        <f t="shared" si="4"/>
        <v>12377</v>
      </c>
      <c r="H41" s="63"/>
      <c r="I41" s="283">
        <f>IF('INGRESO DE DATOS'!$W$19=1,'Tablas Guyanas y Santa Elena'!C41,'Tablas Resto de Ecuador'!C41)</f>
        <v>27920</v>
      </c>
      <c r="J41" s="283">
        <f>IF('INGRESO DE DATOS'!$W$19=1,'Tablas Guyanas y Santa Elena'!D41,'Tablas Resto de Ecuador'!D41)</f>
        <v>22437</v>
      </c>
      <c r="K41" s="283">
        <f>IF('INGRESO DE DATOS'!$W$19=1,'Tablas Guyanas y Santa Elena'!E41,'Tablas Resto de Ecuador'!E41)</f>
        <v>19032</v>
      </c>
      <c r="L41" s="283">
        <f>IF('INGRESO DE DATOS'!$W$19=1,'Tablas Guyanas y Santa Elena'!F41,'Tablas Resto de Ecuador'!F41)</f>
        <v>17058</v>
      </c>
      <c r="M41" s="283">
        <f>IF('INGRESO DE DATOS'!$W$19=1,'Tablas Guyanas y Santa Elena'!G41,'Tablas Resto de Ecuador'!G41)</f>
        <v>12377</v>
      </c>
      <c r="O41" s="293">
        <f t="shared" si="5"/>
        <v>27920</v>
      </c>
      <c r="P41" s="293">
        <f t="shared" si="6"/>
        <v>22437</v>
      </c>
      <c r="Q41" s="293">
        <f t="shared" si="7"/>
        <v>19032</v>
      </c>
      <c r="R41" s="293">
        <f t="shared" si="8"/>
        <v>17058</v>
      </c>
      <c r="S41" s="293">
        <f t="shared" si="9"/>
        <v>12377</v>
      </c>
    </row>
    <row r="42" spans="1:19" x14ac:dyDescent="0.15">
      <c r="A42" s="288">
        <v>54</v>
      </c>
      <c r="B42" s="291"/>
      <c r="C42" s="290">
        <f t="shared" si="0"/>
        <v>27920</v>
      </c>
      <c r="D42" s="290">
        <f t="shared" si="1"/>
        <v>22437</v>
      </c>
      <c r="E42" s="290">
        <f t="shared" si="2"/>
        <v>19032</v>
      </c>
      <c r="F42" s="290">
        <f t="shared" si="3"/>
        <v>17058</v>
      </c>
      <c r="G42" s="290">
        <f t="shared" si="4"/>
        <v>12377</v>
      </c>
      <c r="H42" s="63"/>
      <c r="I42" s="283">
        <f>IF('INGRESO DE DATOS'!$W$19=1,'Tablas Guyanas y Santa Elena'!C42,'Tablas Resto de Ecuador'!C42)</f>
        <v>27920</v>
      </c>
      <c r="J42" s="283">
        <f>IF('INGRESO DE DATOS'!$W$19=1,'Tablas Guyanas y Santa Elena'!D42,'Tablas Resto de Ecuador'!D42)</f>
        <v>22437</v>
      </c>
      <c r="K42" s="283">
        <f>IF('INGRESO DE DATOS'!$W$19=1,'Tablas Guyanas y Santa Elena'!E42,'Tablas Resto de Ecuador'!E42)</f>
        <v>19032</v>
      </c>
      <c r="L42" s="283">
        <f>IF('INGRESO DE DATOS'!$W$19=1,'Tablas Guyanas y Santa Elena'!F42,'Tablas Resto de Ecuador'!F42)</f>
        <v>17058</v>
      </c>
      <c r="M42" s="283">
        <f>IF('INGRESO DE DATOS'!$W$19=1,'Tablas Guyanas y Santa Elena'!G42,'Tablas Resto de Ecuador'!G42)</f>
        <v>12377</v>
      </c>
      <c r="O42" s="293">
        <f t="shared" si="5"/>
        <v>27920</v>
      </c>
      <c r="P42" s="293">
        <f t="shared" si="6"/>
        <v>22437</v>
      </c>
      <c r="Q42" s="293">
        <f t="shared" si="7"/>
        <v>19032</v>
      </c>
      <c r="R42" s="293">
        <f t="shared" si="8"/>
        <v>17058</v>
      </c>
      <c r="S42" s="293">
        <f t="shared" si="9"/>
        <v>12377</v>
      </c>
    </row>
    <row r="43" spans="1:19" x14ac:dyDescent="0.15">
      <c r="A43" s="288">
        <v>55</v>
      </c>
      <c r="B43" s="291"/>
      <c r="C43" s="290">
        <f t="shared" si="0"/>
        <v>32533</v>
      </c>
      <c r="D43" s="290">
        <f t="shared" si="1"/>
        <v>27004</v>
      </c>
      <c r="E43" s="290">
        <f t="shared" si="2"/>
        <v>23163</v>
      </c>
      <c r="F43" s="290">
        <f t="shared" si="3"/>
        <v>19744</v>
      </c>
      <c r="G43" s="290">
        <f t="shared" si="4"/>
        <v>14099</v>
      </c>
      <c r="H43" s="63"/>
      <c r="I43" s="283">
        <f>IF('INGRESO DE DATOS'!$W$19=1,'Tablas Guyanas y Santa Elena'!C43,'Tablas Resto de Ecuador'!C43)</f>
        <v>32533</v>
      </c>
      <c r="J43" s="283">
        <f>IF('INGRESO DE DATOS'!$W$19=1,'Tablas Guyanas y Santa Elena'!D43,'Tablas Resto de Ecuador'!D43)</f>
        <v>27004</v>
      </c>
      <c r="K43" s="283">
        <f>IF('INGRESO DE DATOS'!$W$19=1,'Tablas Guyanas y Santa Elena'!E43,'Tablas Resto de Ecuador'!E43)</f>
        <v>23163</v>
      </c>
      <c r="L43" s="283">
        <f>IF('INGRESO DE DATOS'!$W$19=1,'Tablas Guyanas y Santa Elena'!F43,'Tablas Resto de Ecuador'!F43)</f>
        <v>19744</v>
      </c>
      <c r="M43" s="283">
        <f>IF('INGRESO DE DATOS'!$W$19=1,'Tablas Guyanas y Santa Elena'!G43,'Tablas Resto de Ecuador'!G43)</f>
        <v>14099</v>
      </c>
      <c r="O43" s="293">
        <f t="shared" si="5"/>
        <v>32533</v>
      </c>
      <c r="P43" s="293">
        <f t="shared" si="6"/>
        <v>27004</v>
      </c>
      <c r="Q43" s="293">
        <f t="shared" si="7"/>
        <v>23163</v>
      </c>
      <c r="R43" s="293">
        <f t="shared" si="8"/>
        <v>19744</v>
      </c>
      <c r="S43" s="293">
        <f t="shared" si="9"/>
        <v>14099</v>
      </c>
    </row>
    <row r="44" spans="1:19" x14ac:dyDescent="0.15">
      <c r="A44" s="288">
        <v>56</v>
      </c>
      <c r="B44" s="291"/>
      <c r="C44" s="290">
        <f t="shared" si="0"/>
        <v>32533</v>
      </c>
      <c r="D44" s="290">
        <f t="shared" si="1"/>
        <v>27004</v>
      </c>
      <c r="E44" s="290">
        <f t="shared" si="2"/>
        <v>23163</v>
      </c>
      <c r="F44" s="290">
        <f t="shared" si="3"/>
        <v>19744</v>
      </c>
      <c r="G44" s="290">
        <f t="shared" si="4"/>
        <v>14099</v>
      </c>
      <c r="H44" s="63"/>
      <c r="I44" s="283">
        <f>IF('INGRESO DE DATOS'!$W$19=1,'Tablas Guyanas y Santa Elena'!C44,'Tablas Resto de Ecuador'!C44)</f>
        <v>32533</v>
      </c>
      <c r="J44" s="283">
        <f>IF('INGRESO DE DATOS'!$W$19=1,'Tablas Guyanas y Santa Elena'!D44,'Tablas Resto de Ecuador'!D44)</f>
        <v>27004</v>
      </c>
      <c r="K44" s="283">
        <f>IF('INGRESO DE DATOS'!$W$19=1,'Tablas Guyanas y Santa Elena'!E44,'Tablas Resto de Ecuador'!E44)</f>
        <v>23163</v>
      </c>
      <c r="L44" s="283">
        <f>IF('INGRESO DE DATOS'!$W$19=1,'Tablas Guyanas y Santa Elena'!F44,'Tablas Resto de Ecuador'!F44)</f>
        <v>19744</v>
      </c>
      <c r="M44" s="283">
        <f>IF('INGRESO DE DATOS'!$W$19=1,'Tablas Guyanas y Santa Elena'!G44,'Tablas Resto de Ecuador'!G44)</f>
        <v>14099</v>
      </c>
      <c r="O44" s="293">
        <f t="shared" si="5"/>
        <v>32533</v>
      </c>
      <c r="P44" s="293">
        <f t="shared" si="6"/>
        <v>27004</v>
      </c>
      <c r="Q44" s="293">
        <f t="shared" si="7"/>
        <v>23163</v>
      </c>
      <c r="R44" s="293">
        <f t="shared" si="8"/>
        <v>19744</v>
      </c>
      <c r="S44" s="293">
        <f t="shared" si="9"/>
        <v>14099</v>
      </c>
    </row>
    <row r="45" spans="1:19" x14ac:dyDescent="0.15">
      <c r="A45" s="288">
        <v>57</v>
      </c>
      <c r="B45" s="291"/>
      <c r="C45" s="290">
        <f t="shared" si="0"/>
        <v>32533</v>
      </c>
      <c r="D45" s="290">
        <f t="shared" si="1"/>
        <v>27004</v>
      </c>
      <c r="E45" s="290">
        <f t="shared" si="2"/>
        <v>23163</v>
      </c>
      <c r="F45" s="290">
        <f t="shared" si="3"/>
        <v>19744</v>
      </c>
      <c r="G45" s="290">
        <f t="shared" si="4"/>
        <v>14099</v>
      </c>
      <c r="H45" s="63"/>
      <c r="I45" s="283">
        <f>IF('INGRESO DE DATOS'!$W$19=1,'Tablas Guyanas y Santa Elena'!C45,'Tablas Resto de Ecuador'!C45)</f>
        <v>32533</v>
      </c>
      <c r="J45" s="283">
        <f>IF('INGRESO DE DATOS'!$W$19=1,'Tablas Guyanas y Santa Elena'!D45,'Tablas Resto de Ecuador'!D45)</f>
        <v>27004</v>
      </c>
      <c r="K45" s="283">
        <f>IF('INGRESO DE DATOS'!$W$19=1,'Tablas Guyanas y Santa Elena'!E45,'Tablas Resto de Ecuador'!E45)</f>
        <v>23163</v>
      </c>
      <c r="L45" s="283">
        <f>IF('INGRESO DE DATOS'!$W$19=1,'Tablas Guyanas y Santa Elena'!F45,'Tablas Resto de Ecuador'!F45)</f>
        <v>19744</v>
      </c>
      <c r="M45" s="283">
        <f>IF('INGRESO DE DATOS'!$W$19=1,'Tablas Guyanas y Santa Elena'!G45,'Tablas Resto de Ecuador'!G45)</f>
        <v>14099</v>
      </c>
      <c r="O45" s="293">
        <f t="shared" si="5"/>
        <v>32533</v>
      </c>
      <c r="P45" s="293">
        <f t="shared" si="6"/>
        <v>27004</v>
      </c>
      <c r="Q45" s="293">
        <f t="shared" si="7"/>
        <v>23163</v>
      </c>
      <c r="R45" s="293">
        <f t="shared" si="8"/>
        <v>19744</v>
      </c>
      <c r="S45" s="293">
        <f t="shared" si="9"/>
        <v>14099</v>
      </c>
    </row>
    <row r="46" spans="1:19" x14ac:dyDescent="0.15">
      <c r="A46" s="288">
        <v>58</v>
      </c>
      <c r="B46" s="291"/>
      <c r="C46" s="290">
        <f t="shared" si="0"/>
        <v>32533</v>
      </c>
      <c r="D46" s="290">
        <f t="shared" si="1"/>
        <v>27004</v>
      </c>
      <c r="E46" s="290">
        <f t="shared" si="2"/>
        <v>23163</v>
      </c>
      <c r="F46" s="290">
        <f t="shared" si="3"/>
        <v>19744</v>
      </c>
      <c r="G46" s="290">
        <f t="shared" si="4"/>
        <v>14099</v>
      </c>
      <c r="H46" s="63"/>
      <c r="I46" s="283">
        <f>IF('INGRESO DE DATOS'!$W$19=1,'Tablas Guyanas y Santa Elena'!C46,'Tablas Resto de Ecuador'!C46)</f>
        <v>32533</v>
      </c>
      <c r="J46" s="283">
        <f>IF('INGRESO DE DATOS'!$W$19=1,'Tablas Guyanas y Santa Elena'!D46,'Tablas Resto de Ecuador'!D46)</f>
        <v>27004</v>
      </c>
      <c r="K46" s="283">
        <f>IF('INGRESO DE DATOS'!$W$19=1,'Tablas Guyanas y Santa Elena'!E46,'Tablas Resto de Ecuador'!E46)</f>
        <v>23163</v>
      </c>
      <c r="L46" s="283">
        <f>IF('INGRESO DE DATOS'!$W$19=1,'Tablas Guyanas y Santa Elena'!F46,'Tablas Resto de Ecuador'!F46)</f>
        <v>19744</v>
      </c>
      <c r="M46" s="283">
        <f>IF('INGRESO DE DATOS'!$W$19=1,'Tablas Guyanas y Santa Elena'!G46,'Tablas Resto de Ecuador'!G46)</f>
        <v>14099</v>
      </c>
      <c r="O46" s="293">
        <f t="shared" si="5"/>
        <v>32533</v>
      </c>
      <c r="P46" s="293">
        <f t="shared" si="6"/>
        <v>27004</v>
      </c>
      <c r="Q46" s="293">
        <f t="shared" si="7"/>
        <v>23163</v>
      </c>
      <c r="R46" s="293">
        <f t="shared" si="8"/>
        <v>19744</v>
      </c>
      <c r="S46" s="293">
        <f t="shared" si="9"/>
        <v>14099</v>
      </c>
    </row>
    <row r="47" spans="1:19" x14ac:dyDescent="0.15">
      <c r="A47" s="288">
        <v>59</v>
      </c>
      <c r="B47" s="291"/>
      <c r="C47" s="290">
        <f t="shared" si="0"/>
        <v>32533</v>
      </c>
      <c r="D47" s="290">
        <f t="shared" si="1"/>
        <v>27004</v>
      </c>
      <c r="E47" s="290">
        <f t="shared" si="2"/>
        <v>23163</v>
      </c>
      <c r="F47" s="290">
        <f t="shared" si="3"/>
        <v>19744</v>
      </c>
      <c r="G47" s="290">
        <f t="shared" si="4"/>
        <v>14099</v>
      </c>
      <c r="H47" s="63"/>
      <c r="I47" s="283">
        <f>IF('INGRESO DE DATOS'!$W$19=1,'Tablas Guyanas y Santa Elena'!C47,'Tablas Resto de Ecuador'!C47)</f>
        <v>32533</v>
      </c>
      <c r="J47" s="283">
        <f>IF('INGRESO DE DATOS'!$W$19=1,'Tablas Guyanas y Santa Elena'!D47,'Tablas Resto de Ecuador'!D47)</f>
        <v>27004</v>
      </c>
      <c r="K47" s="283">
        <f>IF('INGRESO DE DATOS'!$W$19=1,'Tablas Guyanas y Santa Elena'!E47,'Tablas Resto de Ecuador'!E47)</f>
        <v>23163</v>
      </c>
      <c r="L47" s="283">
        <f>IF('INGRESO DE DATOS'!$W$19=1,'Tablas Guyanas y Santa Elena'!F47,'Tablas Resto de Ecuador'!F47)</f>
        <v>19744</v>
      </c>
      <c r="M47" s="283">
        <f>IF('INGRESO DE DATOS'!$W$19=1,'Tablas Guyanas y Santa Elena'!G47,'Tablas Resto de Ecuador'!G47)</f>
        <v>14099</v>
      </c>
      <c r="O47" s="293">
        <f t="shared" si="5"/>
        <v>32533</v>
      </c>
      <c r="P47" s="293">
        <f t="shared" si="6"/>
        <v>27004</v>
      </c>
      <c r="Q47" s="293">
        <f t="shared" si="7"/>
        <v>23163</v>
      </c>
      <c r="R47" s="293">
        <f t="shared" si="8"/>
        <v>19744</v>
      </c>
      <c r="S47" s="293">
        <f t="shared" si="9"/>
        <v>14099</v>
      </c>
    </row>
    <row r="48" spans="1:19" x14ac:dyDescent="0.15">
      <c r="A48" s="288">
        <v>60</v>
      </c>
      <c r="B48" s="291"/>
      <c r="C48" s="290">
        <f t="shared" si="0"/>
        <v>35773</v>
      </c>
      <c r="D48" s="290">
        <f t="shared" si="1"/>
        <v>31911</v>
      </c>
      <c r="E48" s="290">
        <f t="shared" si="2"/>
        <v>25040</v>
      </c>
      <c r="F48" s="290">
        <f t="shared" si="3"/>
        <v>21332</v>
      </c>
      <c r="G48" s="290">
        <f t="shared" si="4"/>
        <v>15081</v>
      </c>
      <c r="H48" s="63"/>
      <c r="I48" s="283">
        <f>IF('INGRESO DE DATOS'!$W$19=1,'Tablas Guyanas y Santa Elena'!C48,'Tablas Resto de Ecuador'!C48)</f>
        <v>35773</v>
      </c>
      <c r="J48" s="283">
        <f>IF('INGRESO DE DATOS'!$W$19=1,'Tablas Guyanas y Santa Elena'!D48,'Tablas Resto de Ecuador'!D48)</f>
        <v>31911</v>
      </c>
      <c r="K48" s="283">
        <f>IF('INGRESO DE DATOS'!$W$19=1,'Tablas Guyanas y Santa Elena'!E48,'Tablas Resto de Ecuador'!E48)</f>
        <v>25040</v>
      </c>
      <c r="L48" s="283">
        <f>IF('INGRESO DE DATOS'!$W$19=1,'Tablas Guyanas y Santa Elena'!F48,'Tablas Resto de Ecuador'!F48)</f>
        <v>21332</v>
      </c>
      <c r="M48" s="283">
        <f>IF('INGRESO DE DATOS'!$W$19=1,'Tablas Guyanas y Santa Elena'!G48,'Tablas Resto de Ecuador'!G48)</f>
        <v>15081</v>
      </c>
      <c r="O48" s="293">
        <f t="shared" si="5"/>
        <v>35773</v>
      </c>
      <c r="P48" s="293">
        <f t="shared" si="6"/>
        <v>31911</v>
      </c>
      <c r="Q48" s="293">
        <f t="shared" si="7"/>
        <v>25040</v>
      </c>
      <c r="R48" s="293">
        <f t="shared" si="8"/>
        <v>21332</v>
      </c>
      <c r="S48" s="293">
        <f t="shared" si="9"/>
        <v>15081</v>
      </c>
    </row>
    <row r="49" spans="1:19" x14ac:dyDescent="0.15">
      <c r="A49" s="288">
        <v>61</v>
      </c>
      <c r="B49" s="291"/>
      <c r="C49" s="290">
        <f t="shared" si="0"/>
        <v>39867</v>
      </c>
      <c r="D49" s="290">
        <f t="shared" si="1"/>
        <v>33856</v>
      </c>
      <c r="E49" s="290">
        <f t="shared" si="2"/>
        <v>27881</v>
      </c>
      <c r="F49" s="290">
        <f t="shared" si="3"/>
        <v>23759</v>
      </c>
      <c r="G49" s="290">
        <f t="shared" si="4"/>
        <v>16792</v>
      </c>
      <c r="H49" s="63"/>
      <c r="I49" s="283">
        <f>IF('INGRESO DE DATOS'!$W$19=1,'Tablas Guyanas y Santa Elena'!C49,'Tablas Resto de Ecuador'!C49)</f>
        <v>39867</v>
      </c>
      <c r="J49" s="283">
        <f>IF('INGRESO DE DATOS'!$W$19=1,'Tablas Guyanas y Santa Elena'!D49,'Tablas Resto de Ecuador'!D49)</f>
        <v>33856</v>
      </c>
      <c r="K49" s="283">
        <f>IF('INGRESO DE DATOS'!$W$19=1,'Tablas Guyanas y Santa Elena'!E49,'Tablas Resto de Ecuador'!E49)</f>
        <v>27881</v>
      </c>
      <c r="L49" s="283">
        <f>IF('INGRESO DE DATOS'!$W$19=1,'Tablas Guyanas y Santa Elena'!F49,'Tablas Resto de Ecuador'!F49)</f>
        <v>23759</v>
      </c>
      <c r="M49" s="283">
        <f>IF('INGRESO DE DATOS'!$W$19=1,'Tablas Guyanas y Santa Elena'!G49,'Tablas Resto de Ecuador'!G49)</f>
        <v>16792</v>
      </c>
      <c r="O49" s="293">
        <f t="shared" si="5"/>
        <v>39867</v>
      </c>
      <c r="P49" s="293">
        <f t="shared" si="6"/>
        <v>33856</v>
      </c>
      <c r="Q49" s="293">
        <f t="shared" si="7"/>
        <v>27881</v>
      </c>
      <c r="R49" s="293">
        <f t="shared" si="8"/>
        <v>23759</v>
      </c>
      <c r="S49" s="293">
        <f t="shared" si="9"/>
        <v>16792</v>
      </c>
    </row>
    <row r="50" spans="1:19" x14ac:dyDescent="0.15">
      <c r="A50" s="288">
        <v>62</v>
      </c>
      <c r="B50" s="291"/>
      <c r="C50" s="290">
        <f t="shared" si="0"/>
        <v>41405</v>
      </c>
      <c r="D50" s="290">
        <f t="shared" si="1"/>
        <v>34991</v>
      </c>
      <c r="E50" s="290">
        <f t="shared" si="2"/>
        <v>30046</v>
      </c>
      <c r="F50" s="290">
        <f t="shared" si="3"/>
        <v>26387</v>
      </c>
      <c r="G50" s="290">
        <f t="shared" si="4"/>
        <v>18650</v>
      </c>
      <c r="H50" s="63"/>
      <c r="I50" s="283">
        <f>IF('INGRESO DE DATOS'!$W$19=1,'Tablas Guyanas y Santa Elena'!C50,'Tablas Resto de Ecuador'!C50)</f>
        <v>41405</v>
      </c>
      <c r="J50" s="283">
        <f>IF('INGRESO DE DATOS'!$W$19=1,'Tablas Guyanas y Santa Elena'!D50,'Tablas Resto de Ecuador'!D50)</f>
        <v>34991</v>
      </c>
      <c r="K50" s="283">
        <f>IF('INGRESO DE DATOS'!$W$19=1,'Tablas Guyanas y Santa Elena'!E50,'Tablas Resto de Ecuador'!E50)</f>
        <v>30046</v>
      </c>
      <c r="L50" s="283">
        <f>IF('INGRESO DE DATOS'!$W$19=1,'Tablas Guyanas y Santa Elena'!F50,'Tablas Resto de Ecuador'!F50)</f>
        <v>26387</v>
      </c>
      <c r="M50" s="283">
        <f>IF('INGRESO DE DATOS'!$W$19=1,'Tablas Guyanas y Santa Elena'!G50,'Tablas Resto de Ecuador'!G50)</f>
        <v>18650</v>
      </c>
      <c r="O50" s="293">
        <f t="shared" si="5"/>
        <v>41405</v>
      </c>
      <c r="P50" s="293">
        <f t="shared" si="6"/>
        <v>34991</v>
      </c>
      <c r="Q50" s="293">
        <f t="shared" si="7"/>
        <v>30046</v>
      </c>
      <c r="R50" s="293">
        <f t="shared" si="8"/>
        <v>26387</v>
      </c>
      <c r="S50" s="293">
        <f t="shared" si="9"/>
        <v>18650</v>
      </c>
    </row>
    <row r="51" spans="1:19" x14ac:dyDescent="0.15">
      <c r="A51" s="288">
        <v>63</v>
      </c>
      <c r="B51" s="291"/>
      <c r="C51" s="290">
        <f t="shared" si="0"/>
        <v>43108</v>
      </c>
      <c r="D51" s="290">
        <f t="shared" si="1"/>
        <v>36434</v>
      </c>
      <c r="E51" s="290">
        <f t="shared" si="2"/>
        <v>31713</v>
      </c>
      <c r="F51" s="290">
        <f t="shared" si="3"/>
        <v>27692</v>
      </c>
      <c r="G51" s="290">
        <f t="shared" si="4"/>
        <v>20658</v>
      </c>
      <c r="H51" s="63"/>
      <c r="I51" s="283">
        <f>IF('INGRESO DE DATOS'!$W$19=1,'Tablas Guyanas y Santa Elena'!C51,'Tablas Resto de Ecuador'!C51)</f>
        <v>43108</v>
      </c>
      <c r="J51" s="283">
        <f>IF('INGRESO DE DATOS'!$W$19=1,'Tablas Guyanas y Santa Elena'!D51,'Tablas Resto de Ecuador'!D51)</f>
        <v>36434</v>
      </c>
      <c r="K51" s="283">
        <f>IF('INGRESO DE DATOS'!$W$19=1,'Tablas Guyanas y Santa Elena'!E51,'Tablas Resto de Ecuador'!E51)</f>
        <v>31713</v>
      </c>
      <c r="L51" s="283">
        <f>IF('INGRESO DE DATOS'!$W$19=1,'Tablas Guyanas y Santa Elena'!F51,'Tablas Resto de Ecuador'!F51)</f>
        <v>27692</v>
      </c>
      <c r="M51" s="283">
        <f>IF('INGRESO DE DATOS'!$W$19=1,'Tablas Guyanas y Santa Elena'!G51,'Tablas Resto de Ecuador'!G51)</f>
        <v>20658</v>
      </c>
      <c r="O51" s="293">
        <f t="shared" si="5"/>
        <v>43108</v>
      </c>
      <c r="P51" s="293">
        <f t="shared" si="6"/>
        <v>36434</v>
      </c>
      <c r="Q51" s="293">
        <f t="shared" si="7"/>
        <v>31713</v>
      </c>
      <c r="R51" s="293">
        <f t="shared" si="8"/>
        <v>27692</v>
      </c>
      <c r="S51" s="293">
        <f t="shared" si="9"/>
        <v>20658</v>
      </c>
    </row>
    <row r="52" spans="1:19" x14ac:dyDescent="0.15">
      <c r="A52" s="288">
        <v>64</v>
      </c>
      <c r="B52" s="291"/>
      <c r="C52" s="290">
        <f t="shared" si="0"/>
        <v>45345</v>
      </c>
      <c r="D52" s="290">
        <f t="shared" si="1"/>
        <v>38492</v>
      </c>
      <c r="E52" s="290">
        <f t="shared" si="2"/>
        <v>33827</v>
      </c>
      <c r="F52" s="290">
        <f t="shared" si="3"/>
        <v>29464</v>
      </c>
      <c r="G52" s="290">
        <f t="shared" si="4"/>
        <v>22322</v>
      </c>
      <c r="H52" s="63"/>
      <c r="I52" s="283">
        <f>IF('INGRESO DE DATOS'!$W$19=1,'Tablas Guyanas y Santa Elena'!C52,'Tablas Resto de Ecuador'!C52)</f>
        <v>45345</v>
      </c>
      <c r="J52" s="283">
        <f>IF('INGRESO DE DATOS'!$W$19=1,'Tablas Guyanas y Santa Elena'!D52,'Tablas Resto de Ecuador'!D52)</f>
        <v>38492</v>
      </c>
      <c r="K52" s="283">
        <f>IF('INGRESO DE DATOS'!$W$19=1,'Tablas Guyanas y Santa Elena'!E52,'Tablas Resto de Ecuador'!E52)</f>
        <v>33827</v>
      </c>
      <c r="L52" s="283">
        <f>IF('INGRESO DE DATOS'!$W$19=1,'Tablas Guyanas y Santa Elena'!F52,'Tablas Resto de Ecuador'!F52)</f>
        <v>29464</v>
      </c>
      <c r="M52" s="283">
        <f>IF('INGRESO DE DATOS'!$W$19=1,'Tablas Guyanas y Santa Elena'!G52,'Tablas Resto de Ecuador'!G52)</f>
        <v>22322</v>
      </c>
      <c r="O52" s="293">
        <f t="shared" si="5"/>
        <v>45345</v>
      </c>
      <c r="P52" s="293">
        <f t="shared" si="6"/>
        <v>38492</v>
      </c>
      <c r="Q52" s="293">
        <f t="shared" si="7"/>
        <v>33827</v>
      </c>
      <c r="R52" s="293">
        <f t="shared" si="8"/>
        <v>29464</v>
      </c>
      <c r="S52" s="293">
        <f t="shared" si="9"/>
        <v>22322</v>
      </c>
    </row>
    <row r="53" spans="1:19" x14ac:dyDescent="0.15">
      <c r="A53" s="288">
        <v>65</v>
      </c>
      <c r="B53" s="291"/>
      <c r="C53" s="290">
        <f t="shared" si="0"/>
        <v>48395</v>
      </c>
      <c r="D53" s="290">
        <f t="shared" si="1"/>
        <v>41470</v>
      </c>
      <c r="E53" s="290">
        <f t="shared" si="2"/>
        <v>36560</v>
      </c>
      <c r="F53" s="290">
        <f t="shared" si="3"/>
        <v>31974</v>
      </c>
      <c r="G53" s="290">
        <f t="shared" si="4"/>
        <v>24470</v>
      </c>
      <c r="H53" s="63"/>
      <c r="I53" s="283">
        <f>IF('INGRESO DE DATOS'!$W$19=1,'Tablas Guyanas y Santa Elena'!C53,'Tablas Resto de Ecuador'!C53)</f>
        <v>48395</v>
      </c>
      <c r="J53" s="283">
        <f>IF('INGRESO DE DATOS'!$W$19=1,'Tablas Guyanas y Santa Elena'!D53,'Tablas Resto de Ecuador'!D53)</f>
        <v>41470</v>
      </c>
      <c r="K53" s="283">
        <f>IF('INGRESO DE DATOS'!$W$19=1,'Tablas Guyanas y Santa Elena'!E53,'Tablas Resto de Ecuador'!E53)</f>
        <v>36560</v>
      </c>
      <c r="L53" s="283">
        <f>IF('INGRESO DE DATOS'!$W$19=1,'Tablas Guyanas y Santa Elena'!F53,'Tablas Resto de Ecuador'!F53)</f>
        <v>31974</v>
      </c>
      <c r="M53" s="283">
        <f>IF('INGRESO DE DATOS'!$W$19=1,'Tablas Guyanas y Santa Elena'!G53,'Tablas Resto de Ecuador'!G53)</f>
        <v>24470</v>
      </c>
      <c r="O53" s="293">
        <f t="shared" si="5"/>
        <v>48395</v>
      </c>
      <c r="P53" s="293">
        <f t="shared" si="6"/>
        <v>41470</v>
      </c>
      <c r="Q53" s="293">
        <f t="shared" si="7"/>
        <v>36560</v>
      </c>
      <c r="R53" s="293">
        <f t="shared" si="8"/>
        <v>31974</v>
      </c>
      <c r="S53" s="293">
        <f t="shared" si="9"/>
        <v>24470</v>
      </c>
    </row>
    <row r="54" spans="1:19" x14ac:dyDescent="0.15">
      <c r="A54" s="288">
        <v>66</v>
      </c>
      <c r="B54" s="291"/>
      <c r="C54" s="290">
        <f t="shared" si="0"/>
        <v>52509</v>
      </c>
      <c r="D54" s="290">
        <f t="shared" si="1"/>
        <v>45655</v>
      </c>
      <c r="E54" s="290">
        <f t="shared" si="2"/>
        <v>40118</v>
      </c>
      <c r="F54" s="290">
        <f t="shared" si="3"/>
        <v>35446</v>
      </c>
      <c r="G54" s="290">
        <f t="shared" si="4"/>
        <v>27498</v>
      </c>
      <c r="H54" s="63"/>
      <c r="I54" s="283">
        <f>IF('INGRESO DE DATOS'!$W$19=1,'Tablas Guyanas y Santa Elena'!C54,'Tablas Resto de Ecuador'!C54)</f>
        <v>52509</v>
      </c>
      <c r="J54" s="283">
        <f>IF('INGRESO DE DATOS'!$W$19=1,'Tablas Guyanas y Santa Elena'!D54,'Tablas Resto de Ecuador'!D54)</f>
        <v>45655</v>
      </c>
      <c r="K54" s="283">
        <f>IF('INGRESO DE DATOS'!$W$19=1,'Tablas Guyanas y Santa Elena'!E54,'Tablas Resto de Ecuador'!E54)</f>
        <v>40118</v>
      </c>
      <c r="L54" s="283">
        <f>IF('INGRESO DE DATOS'!$W$19=1,'Tablas Guyanas y Santa Elena'!F54,'Tablas Resto de Ecuador'!F54)</f>
        <v>35446</v>
      </c>
      <c r="M54" s="283">
        <f>IF('INGRESO DE DATOS'!$W$19=1,'Tablas Guyanas y Santa Elena'!G54,'Tablas Resto de Ecuador'!G54)</f>
        <v>27498</v>
      </c>
      <c r="O54" s="293">
        <f t="shared" si="5"/>
        <v>52509</v>
      </c>
      <c r="P54" s="293">
        <f t="shared" si="6"/>
        <v>45655</v>
      </c>
      <c r="Q54" s="293">
        <f t="shared" si="7"/>
        <v>40118</v>
      </c>
      <c r="R54" s="293">
        <f t="shared" si="8"/>
        <v>35446</v>
      </c>
      <c r="S54" s="293">
        <f t="shared" si="9"/>
        <v>27498</v>
      </c>
    </row>
    <row r="55" spans="1:19" x14ac:dyDescent="0.15">
      <c r="A55" s="288">
        <v>67</v>
      </c>
      <c r="B55" s="291"/>
      <c r="C55" s="290">
        <f t="shared" si="0"/>
        <v>57502</v>
      </c>
      <c r="D55" s="290">
        <f t="shared" si="1"/>
        <v>50842</v>
      </c>
      <c r="E55" s="290">
        <f t="shared" si="2"/>
        <v>44383</v>
      </c>
      <c r="F55" s="290">
        <f t="shared" si="3"/>
        <v>39710</v>
      </c>
      <c r="G55" s="290">
        <f t="shared" si="4"/>
        <v>30122</v>
      </c>
      <c r="H55" s="63"/>
      <c r="I55" s="283">
        <f>IF('INGRESO DE DATOS'!$W$19=1,'Tablas Guyanas y Santa Elena'!C55,'Tablas Resto de Ecuador'!C55)</f>
        <v>57502</v>
      </c>
      <c r="J55" s="283">
        <f>IF('INGRESO DE DATOS'!$W$19=1,'Tablas Guyanas y Santa Elena'!D55,'Tablas Resto de Ecuador'!D55)</f>
        <v>50842</v>
      </c>
      <c r="K55" s="283">
        <f>IF('INGRESO DE DATOS'!$W$19=1,'Tablas Guyanas y Santa Elena'!E55,'Tablas Resto de Ecuador'!E55)</f>
        <v>44383</v>
      </c>
      <c r="L55" s="283">
        <f>IF('INGRESO DE DATOS'!$W$19=1,'Tablas Guyanas y Santa Elena'!F55,'Tablas Resto de Ecuador'!F55)</f>
        <v>39710</v>
      </c>
      <c r="M55" s="283">
        <f>IF('INGRESO DE DATOS'!$W$19=1,'Tablas Guyanas y Santa Elena'!G55,'Tablas Resto de Ecuador'!G55)</f>
        <v>30122</v>
      </c>
      <c r="O55" s="293">
        <f t="shared" si="5"/>
        <v>57502</v>
      </c>
      <c r="P55" s="293">
        <f t="shared" si="6"/>
        <v>50842</v>
      </c>
      <c r="Q55" s="293">
        <f t="shared" si="7"/>
        <v>44383</v>
      </c>
      <c r="R55" s="293">
        <f t="shared" si="8"/>
        <v>39710</v>
      </c>
      <c r="S55" s="293">
        <f t="shared" si="9"/>
        <v>30122</v>
      </c>
    </row>
    <row r="56" spans="1:19" x14ac:dyDescent="0.15">
      <c r="A56" s="288">
        <v>68</v>
      </c>
      <c r="B56" s="291"/>
      <c r="C56" s="290">
        <f t="shared" si="0"/>
        <v>62996</v>
      </c>
      <c r="D56" s="290">
        <f t="shared" si="1"/>
        <v>56603</v>
      </c>
      <c r="E56" s="290">
        <f t="shared" si="2"/>
        <v>49048</v>
      </c>
      <c r="F56" s="290">
        <f t="shared" si="3"/>
        <v>44425</v>
      </c>
      <c r="G56" s="290">
        <f t="shared" si="4"/>
        <v>32855</v>
      </c>
      <c r="H56" s="63"/>
      <c r="I56" s="283">
        <f>IF('INGRESO DE DATOS'!$W$19=1,'Tablas Guyanas y Santa Elena'!C56,'Tablas Resto de Ecuador'!C56)</f>
        <v>62996</v>
      </c>
      <c r="J56" s="283">
        <f>IF('INGRESO DE DATOS'!$W$19=1,'Tablas Guyanas y Santa Elena'!D56,'Tablas Resto de Ecuador'!D56)</f>
        <v>56603</v>
      </c>
      <c r="K56" s="283">
        <f>IF('INGRESO DE DATOS'!$W$19=1,'Tablas Guyanas y Santa Elena'!E56,'Tablas Resto de Ecuador'!E56)</f>
        <v>49048</v>
      </c>
      <c r="L56" s="283">
        <f>IF('INGRESO DE DATOS'!$W$19=1,'Tablas Guyanas y Santa Elena'!F56,'Tablas Resto de Ecuador'!F56)</f>
        <v>44425</v>
      </c>
      <c r="M56" s="283">
        <f>IF('INGRESO DE DATOS'!$W$19=1,'Tablas Guyanas y Santa Elena'!G56,'Tablas Resto de Ecuador'!G56)</f>
        <v>32855</v>
      </c>
      <c r="O56" s="293">
        <f t="shared" si="5"/>
        <v>62996</v>
      </c>
      <c r="P56" s="293">
        <f t="shared" si="6"/>
        <v>56603</v>
      </c>
      <c r="Q56" s="293">
        <f t="shared" si="7"/>
        <v>49048</v>
      </c>
      <c r="R56" s="293">
        <f t="shared" si="8"/>
        <v>44425</v>
      </c>
      <c r="S56" s="293">
        <f t="shared" si="9"/>
        <v>32855</v>
      </c>
    </row>
    <row r="57" spans="1:19" x14ac:dyDescent="0.15">
      <c r="A57" s="288">
        <v>69</v>
      </c>
      <c r="B57" s="291"/>
      <c r="C57" s="290">
        <f t="shared" si="0"/>
        <v>68615</v>
      </c>
      <c r="D57" s="290">
        <f t="shared" si="1"/>
        <v>62507</v>
      </c>
      <c r="E57" s="290">
        <f t="shared" si="2"/>
        <v>53816</v>
      </c>
      <c r="F57" s="290">
        <f t="shared" si="3"/>
        <v>49254</v>
      </c>
      <c r="G57" s="290">
        <f t="shared" si="4"/>
        <v>35732</v>
      </c>
      <c r="H57" s="63"/>
      <c r="I57" s="283">
        <f>IF('INGRESO DE DATOS'!$W$19=1,'Tablas Guyanas y Santa Elena'!C57,'Tablas Resto de Ecuador'!C57)</f>
        <v>68615</v>
      </c>
      <c r="J57" s="283">
        <f>IF('INGRESO DE DATOS'!$W$19=1,'Tablas Guyanas y Santa Elena'!D57,'Tablas Resto de Ecuador'!D57)</f>
        <v>62507</v>
      </c>
      <c r="K57" s="283">
        <f>IF('INGRESO DE DATOS'!$W$19=1,'Tablas Guyanas y Santa Elena'!E57,'Tablas Resto de Ecuador'!E57)</f>
        <v>53816</v>
      </c>
      <c r="L57" s="283">
        <f>IF('INGRESO DE DATOS'!$W$19=1,'Tablas Guyanas y Santa Elena'!F57,'Tablas Resto de Ecuador'!F57)</f>
        <v>49254</v>
      </c>
      <c r="M57" s="283">
        <f>IF('INGRESO DE DATOS'!$W$19=1,'Tablas Guyanas y Santa Elena'!G57,'Tablas Resto de Ecuador'!G57)</f>
        <v>35732</v>
      </c>
      <c r="O57" s="293">
        <f t="shared" si="5"/>
        <v>68615</v>
      </c>
      <c r="P57" s="293">
        <f t="shared" si="6"/>
        <v>62507</v>
      </c>
      <c r="Q57" s="293">
        <f t="shared" si="7"/>
        <v>53816</v>
      </c>
      <c r="R57" s="293">
        <f t="shared" si="8"/>
        <v>49254</v>
      </c>
      <c r="S57" s="293">
        <f t="shared" si="9"/>
        <v>35732</v>
      </c>
    </row>
    <row r="58" spans="1:19" x14ac:dyDescent="0.15">
      <c r="A58" s="288">
        <v>70</v>
      </c>
      <c r="B58" s="291"/>
      <c r="C58" s="290">
        <f t="shared" si="0"/>
        <v>73984</v>
      </c>
      <c r="D58" s="290">
        <f t="shared" si="1"/>
        <v>68124</v>
      </c>
      <c r="E58" s="290">
        <f t="shared" si="2"/>
        <v>58382</v>
      </c>
      <c r="F58" s="290">
        <f t="shared" si="3"/>
        <v>53856</v>
      </c>
      <c r="G58" s="290">
        <f t="shared" si="4"/>
        <v>38749</v>
      </c>
      <c r="H58" s="63"/>
      <c r="I58" s="283">
        <f>IF('INGRESO DE DATOS'!$W$19=1,'Tablas Guyanas y Santa Elena'!C58,'Tablas Resto de Ecuador'!C58)</f>
        <v>73984</v>
      </c>
      <c r="J58" s="283">
        <f>IF('INGRESO DE DATOS'!$W$19=1,'Tablas Guyanas y Santa Elena'!D58,'Tablas Resto de Ecuador'!D58)</f>
        <v>68124</v>
      </c>
      <c r="K58" s="283">
        <f>IF('INGRESO DE DATOS'!$W$19=1,'Tablas Guyanas y Santa Elena'!E58,'Tablas Resto de Ecuador'!E58)</f>
        <v>58382</v>
      </c>
      <c r="L58" s="283">
        <f>IF('INGRESO DE DATOS'!$W$19=1,'Tablas Guyanas y Santa Elena'!F58,'Tablas Resto de Ecuador'!F58)</f>
        <v>53856</v>
      </c>
      <c r="M58" s="283">
        <f>IF('INGRESO DE DATOS'!$W$19=1,'Tablas Guyanas y Santa Elena'!G58,'Tablas Resto de Ecuador'!G58)</f>
        <v>38749</v>
      </c>
      <c r="O58" s="293">
        <f t="shared" si="5"/>
        <v>73984</v>
      </c>
      <c r="P58" s="293">
        <f t="shared" si="6"/>
        <v>68124</v>
      </c>
      <c r="Q58" s="293">
        <f t="shared" si="7"/>
        <v>58382</v>
      </c>
      <c r="R58" s="293">
        <f t="shared" si="8"/>
        <v>53856</v>
      </c>
      <c r="S58" s="293">
        <f t="shared" si="9"/>
        <v>38749</v>
      </c>
    </row>
    <row r="59" spans="1:19" x14ac:dyDescent="0.15">
      <c r="A59" s="288">
        <v>71</v>
      </c>
      <c r="B59" s="291"/>
      <c r="C59" s="290">
        <f t="shared" si="0"/>
        <v>79102</v>
      </c>
      <c r="D59" s="290">
        <f t="shared" si="1"/>
        <v>73455</v>
      </c>
      <c r="E59" s="290">
        <f t="shared" si="2"/>
        <v>62746</v>
      </c>
      <c r="F59" s="290">
        <f t="shared" si="3"/>
        <v>58232</v>
      </c>
      <c r="G59" s="290">
        <f t="shared" si="4"/>
        <v>41918</v>
      </c>
      <c r="H59" s="63"/>
      <c r="I59" s="283">
        <f>IF('INGRESO DE DATOS'!$W$19=1,'Tablas Guyanas y Santa Elena'!C59,'Tablas Resto de Ecuador'!C59)</f>
        <v>79102</v>
      </c>
      <c r="J59" s="283">
        <f>IF('INGRESO DE DATOS'!$W$19=1,'Tablas Guyanas y Santa Elena'!D59,'Tablas Resto de Ecuador'!D59)</f>
        <v>73455</v>
      </c>
      <c r="K59" s="283">
        <f>IF('INGRESO DE DATOS'!$W$19=1,'Tablas Guyanas y Santa Elena'!E59,'Tablas Resto de Ecuador'!E59)</f>
        <v>62746</v>
      </c>
      <c r="L59" s="283">
        <f>IF('INGRESO DE DATOS'!$W$19=1,'Tablas Guyanas y Santa Elena'!F59,'Tablas Resto de Ecuador'!F59)</f>
        <v>58232</v>
      </c>
      <c r="M59" s="283">
        <f>IF('INGRESO DE DATOS'!$W$19=1,'Tablas Guyanas y Santa Elena'!G59,'Tablas Resto de Ecuador'!G59)</f>
        <v>41918</v>
      </c>
      <c r="O59" s="293">
        <f t="shared" si="5"/>
        <v>79102</v>
      </c>
      <c r="P59" s="293">
        <f t="shared" si="6"/>
        <v>73455</v>
      </c>
      <c r="Q59" s="293">
        <f t="shared" si="7"/>
        <v>62746</v>
      </c>
      <c r="R59" s="293">
        <f t="shared" si="8"/>
        <v>58232</v>
      </c>
      <c r="S59" s="293">
        <f t="shared" si="9"/>
        <v>41918</v>
      </c>
    </row>
    <row r="60" spans="1:19" x14ac:dyDescent="0.15">
      <c r="A60" s="288">
        <v>72</v>
      </c>
      <c r="B60" s="291"/>
      <c r="C60" s="290">
        <f t="shared" si="0"/>
        <v>84218</v>
      </c>
      <c r="D60" s="290">
        <f t="shared" si="1"/>
        <v>78786</v>
      </c>
      <c r="E60" s="290">
        <f t="shared" si="2"/>
        <v>67110</v>
      </c>
      <c r="F60" s="290">
        <f t="shared" si="3"/>
        <v>62608</v>
      </c>
      <c r="G60" s="290">
        <f t="shared" si="4"/>
        <v>45226</v>
      </c>
      <c r="H60" s="63"/>
      <c r="I60" s="283">
        <f>IF('INGRESO DE DATOS'!$W$19=1,'Tablas Guyanas y Santa Elena'!C60,'Tablas Resto de Ecuador'!C60)</f>
        <v>84218</v>
      </c>
      <c r="J60" s="283">
        <f>IF('INGRESO DE DATOS'!$W$19=1,'Tablas Guyanas y Santa Elena'!D60,'Tablas Resto de Ecuador'!D60)</f>
        <v>78786</v>
      </c>
      <c r="K60" s="283">
        <f>IF('INGRESO DE DATOS'!$W$19=1,'Tablas Guyanas y Santa Elena'!E60,'Tablas Resto de Ecuador'!E60)</f>
        <v>67110</v>
      </c>
      <c r="L60" s="283">
        <f>IF('INGRESO DE DATOS'!$W$19=1,'Tablas Guyanas y Santa Elena'!F60,'Tablas Resto de Ecuador'!F60)</f>
        <v>62608</v>
      </c>
      <c r="M60" s="283">
        <f>IF('INGRESO DE DATOS'!$W$19=1,'Tablas Guyanas y Santa Elena'!G60,'Tablas Resto de Ecuador'!G60)</f>
        <v>45226</v>
      </c>
      <c r="O60" s="293">
        <f t="shared" si="5"/>
        <v>84218</v>
      </c>
      <c r="P60" s="293">
        <f t="shared" si="6"/>
        <v>78786</v>
      </c>
      <c r="Q60" s="293">
        <f t="shared" si="7"/>
        <v>67110</v>
      </c>
      <c r="R60" s="293">
        <f t="shared" si="8"/>
        <v>62608</v>
      </c>
      <c r="S60" s="293">
        <f t="shared" si="9"/>
        <v>45226</v>
      </c>
    </row>
    <row r="61" spans="1:19" x14ac:dyDescent="0.15">
      <c r="A61" s="288">
        <v>73</v>
      </c>
      <c r="B61" s="291"/>
      <c r="C61" s="290">
        <f t="shared" si="0"/>
        <v>89336</v>
      </c>
      <c r="D61" s="290">
        <f t="shared" si="1"/>
        <v>84116</v>
      </c>
      <c r="E61" s="290">
        <f t="shared" si="2"/>
        <v>71474</v>
      </c>
      <c r="F61" s="290">
        <f t="shared" si="3"/>
        <v>66985</v>
      </c>
      <c r="G61" s="290">
        <f t="shared" si="4"/>
        <v>48687</v>
      </c>
      <c r="H61" s="63"/>
      <c r="I61" s="283">
        <f>IF('INGRESO DE DATOS'!$W$19=1,'Tablas Guyanas y Santa Elena'!C61,'Tablas Resto de Ecuador'!C61)</f>
        <v>89336</v>
      </c>
      <c r="J61" s="283">
        <f>IF('INGRESO DE DATOS'!$W$19=1,'Tablas Guyanas y Santa Elena'!D61,'Tablas Resto de Ecuador'!D61)</f>
        <v>84116</v>
      </c>
      <c r="K61" s="283">
        <f>IF('INGRESO DE DATOS'!$W$19=1,'Tablas Guyanas y Santa Elena'!E61,'Tablas Resto de Ecuador'!E61)</f>
        <v>71474</v>
      </c>
      <c r="L61" s="283">
        <f>IF('INGRESO DE DATOS'!$W$19=1,'Tablas Guyanas y Santa Elena'!F61,'Tablas Resto de Ecuador'!F61)</f>
        <v>66985</v>
      </c>
      <c r="M61" s="283">
        <f>IF('INGRESO DE DATOS'!$W$19=1,'Tablas Guyanas y Santa Elena'!G61,'Tablas Resto de Ecuador'!G61)</f>
        <v>48687</v>
      </c>
      <c r="O61" s="293">
        <f t="shared" si="5"/>
        <v>89336</v>
      </c>
      <c r="P61" s="293">
        <f t="shared" si="6"/>
        <v>84116</v>
      </c>
      <c r="Q61" s="293">
        <f t="shared" si="7"/>
        <v>71474</v>
      </c>
      <c r="R61" s="293">
        <f t="shared" si="8"/>
        <v>66985</v>
      </c>
      <c r="S61" s="293">
        <f t="shared" si="9"/>
        <v>48687</v>
      </c>
    </row>
    <row r="62" spans="1:19" x14ac:dyDescent="0.15">
      <c r="A62" s="288">
        <v>74</v>
      </c>
      <c r="B62" s="291"/>
      <c r="C62" s="290">
        <f t="shared" si="0"/>
        <v>94454</v>
      </c>
      <c r="D62" s="290">
        <f t="shared" si="1"/>
        <v>89448</v>
      </c>
      <c r="E62" s="290">
        <f t="shared" si="2"/>
        <v>75839</v>
      </c>
      <c r="F62" s="290">
        <f t="shared" si="3"/>
        <v>71361</v>
      </c>
      <c r="G62" s="290">
        <f t="shared" si="4"/>
        <v>52288</v>
      </c>
      <c r="H62" s="63"/>
      <c r="I62" s="283">
        <f>IF('INGRESO DE DATOS'!$W$19=1,'Tablas Guyanas y Santa Elena'!C62,'Tablas Resto de Ecuador'!C62)</f>
        <v>94454</v>
      </c>
      <c r="J62" s="283">
        <f>IF('INGRESO DE DATOS'!$W$19=1,'Tablas Guyanas y Santa Elena'!D62,'Tablas Resto de Ecuador'!D62)</f>
        <v>89448</v>
      </c>
      <c r="K62" s="283">
        <f>IF('INGRESO DE DATOS'!$W$19=1,'Tablas Guyanas y Santa Elena'!E62,'Tablas Resto de Ecuador'!E62)</f>
        <v>75839</v>
      </c>
      <c r="L62" s="283">
        <f>IF('INGRESO DE DATOS'!$W$19=1,'Tablas Guyanas y Santa Elena'!F62,'Tablas Resto de Ecuador'!F62)</f>
        <v>71361</v>
      </c>
      <c r="M62" s="283">
        <f>IF('INGRESO DE DATOS'!$W$19=1,'Tablas Guyanas y Santa Elena'!G62,'Tablas Resto de Ecuador'!G62)</f>
        <v>52288</v>
      </c>
      <c r="O62" s="293">
        <f t="shared" si="5"/>
        <v>94454</v>
      </c>
      <c r="P62" s="293">
        <f t="shared" si="6"/>
        <v>89448</v>
      </c>
      <c r="Q62" s="293">
        <f t="shared" si="7"/>
        <v>75839</v>
      </c>
      <c r="R62" s="293">
        <f t="shared" si="8"/>
        <v>71361</v>
      </c>
      <c r="S62" s="293">
        <f t="shared" si="9"/>
        <v>52288</v>
      </c>
    </row>
    <row r="63" spans="1:19" x14ac:dyDescent="0.15">
      <c r="A63" s="288">
        <v>75</v>
      </c>
      <c r="B63" s="291"/>
      <c r="C63" s="290">
        <f t="shared" si="0"/>
        <v>99487</v>
      </c>
      <c r="D63" s="290">
        <f t="shared" si="1"/>
        <v>94692</v>
      </c>
      <c r="E63" s="290">
        <f t="shared" si="2"/>
        <v>80117</v>
      </c>
      <c r="F63" s="290">
        <f t="shared" si="3"/>
        <v>75653</v>
      </c>
      <c r="G63" s="290">
        <f t="shared" si="4"/>
        <v>56031</v>
      </c>
      <c r="H63" s="63"/>
      <c r="I63" s="283">
        <f>IF('INGRESO DE DATOS'!$W$19=1,'Tablas Guyanas y Santa Elena'!C63,'Tablas Resto de Ecuador'!C63)</f>
        <v>99487</v>
      </c>
      <c r="J63" s="283">
        <f>IF('INGRESO DE DATOS'!$W$19=1,'Tablas Guyanas y Santa Elena'!D63,'Tablas Resto de Ecuador'!D63)</f>
        <v>94692</v>
      </c>
      <c r="K63" s="283">
        <f>IF('INGRESO DE DATOS'!$W$19=1,'Tablas Guyanas y Santa Elena'!E63,'Tablas Resto de Ecuador'!E63)</f>
        <v>80117</v>
      </c>
      <c r="L63" s="283">
        <f>IF('INGRESO DE DATOS'!$W$19=1,'Tablas Guyanas y Santa Elena'!F63,'Tablas Resto de Ecuador'!F63)</f>
        <v>75653</v>
      </c>
      <c r="M63" s="283">
        <f>IF('INGRESO DE DATOS'!$W$19=1,'Tablas Guyanas y Santa Elena'!G63,'Tablas Resto de Ecuador'!G63)</f>
        <v>56031</v>
      </c>
      <c r="O63" s="293">
        <f t="shared" si="5"/>
        <v>99487</v>
      </c>
      <c r="P63" s="293">
        <f t="shared" si="6"/>
        <v>94692</v>
      </c>
      <c r="Q63" s="293">
        <f t="shared" si="7"/>
        <v>80117</v>
      </c>
      <c r="R63" s="293">
        <f t="shared" si="8"/>
        <v>75653</v>
      </c>
      <c r="S63" s="293">
        <f t="shared" si="9"/>
        <v>56031</v>
      </c>
    </row>
    <row r="64" spans="1:19" x14ac:dyDescent="0.15">
      <c r="A64" s="288">
        <v>76</v>
      </c>
      <c r="B64" s="291"/>
      <c r="C64" s="290">
        <f t="shared" si="0"/>
        <v>99487</v>
      </c>
      <c r="D64" s="290">
        <f t="shared" si="1"/>
        <v>94692</v>
      </c>
      <c r="E64" s="290">
        <f t="shared" si="2"/>
        <v>80117</v>
      </c>
      <c r="F64" s="290">
        <f t="shared" si="3"/>
        <v>75653</v>
      </c>
      <c r="G64" s="290">
        <f t="shared" si="4"/>
        <v>56031</v>
      </c>
      <c r="H64" s="711"/>
      <c r="I64" s="283">
        <f>IF('INGRESO DE DATOS'!$W$19=1,'Tablas Guyanas y Santa Elena'!C64,'Tablas Resto de Ecuador'!C64)</f>
        <v>99487</v>
      </c>
      <c r="J64" s="283">
        <f>IF('INGRESO DE DATOS'!$W$19=1,'Tablas Guyanas y Santa Elena'!D64,'Tablas Resto de Ecuador'!D64)</f>
        <v>94692</v>
      </c>
      <c r="K64" s="283">
        <f>IF('INGRESO DE DATOS'!$W$19=1,'Tablas Guyanas y Santa Elena'!E64,'Tablas Resto de Ecuador'!E64)</f>
        <v>80117</v>
      </c>
      <c r="L64" s="283">
        <f>IF('INGRESO DE DATOS'!$W$19=1,'Tablas Guyanas y Santa Elena'!F64,'Tablas Resto de Ecuador'!F64)</f>
        <v>75653</v>
      </c>
      <c r="M64" s="283">
        <f>IF('INGRESO DE DATOS'!$W$19=1,'Tablas Guyanas y Santa Elena'!G64,'Tablas Resto de Ecuador'!G64)</f>
        <v>56031</v>
      </c>
      <c r="O64" s="293">
        <f t="shared" si="5"/>
        <v>99487</v>
      </c>
      <c r="P64" s="293">
        <f t="shared" si="6"/>
        <v>94692</v>
      </c>
      <c r="Q64" s="293">
        <f t="shared" si="7"/>
        <v>80117</v>
      </c>
      <c r="R64" s="293">
        <f t="shared" si="8"/>
        <v>75653</v>
      </c>
      <c r="S64" s="293">
        <f t="shared" si="9"/>
        <v>56031</v>
      </c>
    </row>
    <row r="65" spans="1:19" x14ac:dyDescent="0.15">
      <c r="A65" s="288">
        <v>77</v>
      </c>
      <c r="B65" s="291"/>
      <c r="C65" s="290">
        <f t="shared" si="0"/>
        <v>99487</v>
      </c>
      <c r="D65" s="290">
        <f t="shared" si="1"/>
        <v>94692</v>
      </c>
      <c r="E65" s="290">
        <f t="shared" si="2"/>
        <v>80117</v>
      </c>
      <c r="F65" s="290">
        <f t="shared" si="3"/>
        <v>75653</v>
      </c>
      <c r="G65" s="290">
        <f t="shared" si="4"/>
        <v>56031</v>
      </c>
      <c r="H65" s="711"/>
      <c r="I65" s="283">
        <f>IF('INGRESO DE DATOS'!$W$19=1,'Tablas Guyanas y Santa Elena'!C65,'Tablas Resto de Ecuador'!C65)</f>
        <v>99487</v>
      </c>
      <c r="J65" s="283">
        <f>IF('INGRESO DE DATOS'!$W$19=1,'Tablas Guyanas y Santa Elena'!D65,'Tablas Resto de Ecuador'!D65)</f>
        <v>94692</v>
      </c>
      <c r="K65" s="283">
        <f>IF('INGRESO DE DATOS'!$W$19=1,'Tablas Guyanas y Santa Elena'!E65,'Tablas Resto de Ecuador'!E65)</f>
        <v>80117</v>
      </c>
      <c r="L65" s="283">
        <f>IF('INGRESO DE DATOS'!$W$19=1,'Tablas Guyanas y Santa Elena'!F65,'Tablas Resto de Ecuador'!F65)</f>
        <v>75653</v>
      </c>
      <c r="M65" s="283">
        <f>IF('INGRESO DE DATOS'!$W$19=1,'Tablas Guyanas y Santa Elena'!G65,'Tablas Resto de Ecuador'!G65)</f>
        <v>56031</v>
      </c>
      <c r="O65" s="293">
        <f t="shared" si="5"/>
        <v>99487</v>
      </c>
      <c r="P65" s="293">
        <f t="shared" si="6"/>
        <v>94692</v>
      </c>
      <c r="Q65" s="293">
        <f t="shared" si="7"/>
        <v>80117</v>
      </c>
      <c r="R65" s="293">
        <f t="shared" si="8"/>
        <v>75653</v>
      </c>
      <c r="S65" s="293">
        <f t="shared" si="9"/>
        <v>56031</v>
      </c>
    </row>
    <row r="66" spans="1:19" x14ac:dyDescent="0.15">
      <c r="A66" s="288">
        <v>78</v>
      </c>
      <c r="B66" s="291"/>
      <c r="C66" s="290">
        <f t="shared" si="0"/>
        <v>99487</v>
      </c>
      <c r="D66" s="290">
        <f t="shared" si="1"/>
        <v>94692</v>
      </c>
      <c r="E66" s="290">
        <f t="shared" si="2"/>
        <v>80117</v>
      </c>
      <c r="F66" s="290">
        <f t="shared" si="3"/>
        <v>75653</v>
      </c>
      <c r="G66" s="290">
        <f t="shared" si="4"/>
        <v>56031</v>
      </c>
      <c r="H66" s="711"/>
      <c r="I66" s="283">
        <f>IF('INGRESO DE DATOS'!$W$19=1,'Tablas Guyanas y Santa Elena'!C66,'Tablas Resto de Ecuador'!C66)</f>
        <v>99487</v>
      </c>
      <c r="J66" s="283">
        <f>IF('INGRESO DE DATOS'!$W$19=1,'Tablas Guyanas y Santa Elena'!D66,'Tablas Resto de Ecuador'!D66)</f>
        <v>94692</v>
      </c>
      <c r="K66" s="283">
        <f>IF('INGRESO DE DATOS'!$W$19=1,'Tablas Guyanas y Santa Elena'!E66,'Tablas Resto de Ecuador'!E66)</f>
        <v>80117</v>
      </c>
      <c r="L66" s="283">
        <f>IF('INGRESO DE DATOS'!$W$19=1,'Tablas Guyanas y Santa Elena'!F66,'Tablas Resto de Ecuador'!F66)</f>
        <v>75653</v>
      </c>
      <c r="M66" s="283">
        <f>IF('INGRESO DE DATOS'!$W$19=1,'Tablas Guyanas y Santa Elena'!G66,'Tablas Resto de Ecuador'!G66)</f>
        <v>56031</v>
      </c>
      <c r="O66" s="293">
        <f t="shared" si="5"/>
        <v>99487</v>
      </c>
      <c r="P66" s="293">
        <f t="shared" si="6"/>
        <v>94692</v>
      </c>
      <c r="Q66" s="293">
        <f t="shared" si="7"/>
        <v>80117</v>
      </c>
      <c r="R66" s="293">
        <f t="shared" si="8"/>
        <v>75653</v>
      </c>
      <c r="S66" s="293">
        <f t="shared" si="9"/>
        <v>56031</v>
      </c>
    </row>
    <row r="67" spans="1:19" x14ac:dyDescent="0.15">
      <c r="A67" s="288">
        <v>79</v>
      </c>
      <c r="B67" s="291"/>
      <c r="C67" s="290">
        <f t="shared" si="0"/>
        <v>99487</v>
      </c>
      <c r="D67" s="290">
        <f t="shared" si="1"/>
        <v>94692</v>
      </c>
      <c r="E67" s="290">
        <f t="shared" si="2"/>
        <v>80117</v>
      </c>
      <c r="F67" s="290">
        <f t="shared" si="3"/>
        <v>75653</v>
      </c>
      <c r="G67" s="290">
        <f t="shared" si="4"/>
        <v>56031</v>
      </c>
      <c r="H67" s="66"/>
      <c r="I67" s="283">
        <f>IF('INGRESO DE DATOS'!$W$19=1,'Tablas Guyanas y Santa Elena'!C67,'Tablas Resto de Ecuador'!C67)</f>
        <v>99487</v>
      </c>
      <c r="J67" s="283">
        <f>IF('INGRESO DE DATOS'!$W$19=1,'Tablas Guyanas y Santa Elena'!D67,'Tablas Resto de Ecuador'!D67)</f>
        <v>94692</v>
      </c>
      <c r="K67" s="283">
        <f>IF('INGRESO DE DATOS'!$W$19=1,'Tablas Guyanas y Santa Elena'!E67,'Tablas Resto de Ecuador'!E67)</f>
        <v>80117</v>
      </c>
      <c r="L67" s="283">
        <f>IF('INGRESO DE DATOS'!$W$19=1,'Tablas Guyanas y Santa Elena'!F67,'Tablas Resto de Ecuador'!F67)</f>
        <v>75653</v>
      </c>
      <c r="M67" s="283">
        <f>IF('INGRESO DE DATOS'!$W$19=1,'Tablas Guyanas y Santa Elena'!G67,'Tablas Resto de Ecuador'!G67)</f>
        <v>56031</v>
      </c>
      <c r="O67" s="293">
        <f t="shared" si="5"/>
        <v>99487</v>
      </c>
      <c r="P67" s="293">
        <f t="shared" si="6"/>
        <v>94692</v>
      </c>
      <c r="Q67" s="293">
        <f t="shared" si="7"/>
        <v>80117</v>
      </c>
      <c r="R67" s="293">
        <f t="shared" si="8"/>
        <v>75653</v>
      </c>
      <c r="S67" s="293">
        <f t="shared" si="9"/>
        <v>56031</v>
      </c>
    </row>
    <row r="68" spans="1:19" x14ac:dyDescent="0.15">
      <c r="A68" s="288">
        <v>80</v>
      </c>
      <c r="B68" s="291"/>
      <c r="C68" s="290">
        <f t="shared" si="0"/>
        <v>99487</v>
      </c>
      <c r="D68" s="290">
        <f t="shared" si="1"/>
        <v>94692</v>
      </c>
      <c r="E68" s="290">
        <f t="shared" si="2"/>
        <v>80117</v>
      </c>
      <c r="F68" s="290">
        <f t="shared" si="3"/>
        <v>75653</v>
      </c>
      <c r="G68" s="290">
        <f t="shared" si="4"/>
        <v>56031</v>
      </c>
      <c r="H68" s="66"/>
      <c r="I68" s="283">
        <f>IF('INGRESO DE DATOS'!$W$19=1,'Tablas Guyanas y Santa Elena'!C68,'Tablas Resto de Ecuador'!C68)</f>
        <v>99487</v>
      </c>
      <c r="J68" s="283">
        <f>IF('INGRESO DE DATOS'!$W$19=1,'Tablas Guyanas y Santa Elena'!D68,'Tablas Resto de Ecuador'!D68)</f>
        <v>94692</v>
      </c>
      <c r="K68" s="283">
        <f>IF('INGRESO DE DATOS'!$W$19=1,'Tablas Guyanas y Santa Elena'!E68,'Tablas Resto de Ecuador'!E68)</f>
        <v>80117</v>
      </c>
      <c r="L68" s="283">
        <f>IF('INGRESO DE DATOS'!$W$19=1,'Tablas Guyanas y Santa Elena'!F68,'Tablas Resto de Ecuador'!F68)</f>
        <v>75653</v>
      </c>
      <c r="M68" s="283">
        <f>IF('INGRESO DE DATOS'!$W$19=1,'Tablas Guyanas y Santa Elena'!G68,'Tablas Resto de Ecuador'!G68)</f>
        <v>56031</v>
      </c>
      <c r="O68" s="293">
        <f t="shared" si="5"/>
        <v>99487</v>
      </c>
      <c r="P68" s="293">
        <f t="shared" si="6"/>
        <v>94692</v>
      </c>
      <c r="Q68" s="293">
        <f t="shared" si="7"/>
        <v>80117</v>
      </c>
      <c r="R68" s="293">
        <f t="shared" si="8"/>
        <v>75653</v>
      </c>
      <c r="S68" s="293">
        <f t="shared" si="9"/>
        <v>56031</v>
      </c>
    </row>
    <row r="69" spans="1:19" x14ac:dyDescent="0.15">
      <c r="A69" s="288">
        <v>81</v>
      </c>
      <c r="B69" s="291"/>
      <c r="C69" s="290">
        <f t="shared" si="0"/>
        <v>99487</v>
      </c>
      <c r="D69" s="290">
        <f t="shared" si="1"/>
        <v>94692</v>
      </c>
      <c r="E69" s="290">
        <f t="shared" si="2"/>
        <v>80117</v>
      </c>
      <c r="F69" s="290">
        <f t="shared" si="3"/>
        <v>75653</v>
      </c>
      <c r="G69" s="290">
        <f t="shared" si="4"/>
        <v>56031</v>
      </c>
      <c r="H69" s="66"/>
      <c r="I69" s="283">
        <f>IF('INGRESO DE DATOS'!$W$19=1,'Tablas Guyanas y Santa Elena'!C69,'Tablas Resto de Ecuador'!C69)</f>
        <v>99487</v>
      </c>
      <c r="J69" s="283">
        <f>IF('INGRESO DE DATOS'!$W$19=1,'Tablas Guyanas y Santa Elena'!D69,'Tablas Resto de Ecuador'!D69)</f>
        <v>94692</v>
      </c>
      <c r="K69" s="283">
        <f>IF('INGRESO DE DATOS'!$W$19=1,'Tablas Guyanas y Santa Elena'!E69,'Tablas Resto de Ecuador'!E69)</f>
        <v>80117</v>
      </c>
      <c r="L69" s="283">
        <f>IF('INGRESO DE DATOS'!$W$19=1,'Tablas Guyanas y Santa Elena'!F69,'Tablas Resto de Ecuador'!F69)</f>
        <v>75653</v>
      </c>
      <c r="M69" s="283">
        <f>IF('INGRESO DE DATOS'!$W$19=1,'Tablas Guyanas y Santa Elena'!G69,'Tablas Resto de Ecuador'!G69)</f>
        <v>56031</v>
      </c>
      <c r="O69" s="293">
        <f t="shared" si="5"/>
        <v>99487</v>
      </c>
      <c r="P69" s="293">
        <f t="shared" si="6"/>
        <v>94692</v>
      </c>
      <c r="Q69" s="293">
        <f t="shared" si="7"/>
        <v>80117</v>
      </c>
      <c r="R69" s="293">
        <f t="shared" si="8"/>
        <v>75653</v>
      </c>
      <c r="S69" s="293">
        <f t="shared" si="9"/>
        <v>56031</v>
      </c>
    </row>
    <row r="70" spans="1:19" x14ac:dyDescent="0.15">
      <c r="A70" s="288">
        <v>82</v>
      </c>
      <c r="B70" s="291"/>
      <c r="C70" s="290">
        <f t="shared" si="0"/>
        <v>99487</v>
      </c>
      <c r="D70" s="290">
        <f t="shared" si="1"/>
        <v>94692</v>
      </c>
      <c r="E70" s="290">
        <f t="shared" si="2"/>
        <v>80117</v>
      </c>
      <c r="F70" s="290">
        <f t="shared" si="3"/>
        <v>75653</v>
      </c>
      <c r="G70" s="290">
        <f t="shared" si="4"/>
        <v>56031</v>
      </c>
      <c r="H70" s="66"/>
      <c r="I70" s="283">
        <f>IF('INGRESO DE DATOS'!$W$19=1,'Tablas Guyanas y Santa Elena'!C70,'Tablas Resto de Ecuador'!C70)</f>
        <v>99487</v>
      </c>
      <c r="J70" s="283">
        <f>IF('INGRESO DE DATOS'!$W$19=1,'Tablas Guyanas y Santa Elena'!D70,'Tablas Resto de Ecuador'!D70)</f>
        <v>94692</v>
      </c>
      <c r="K70" s="283">
        <f>IF('INGRESO DE DATOS'!$W$19=1,'Tablas Guyanas y Santa Elena'!E70,'Tablas Resto de Ecuador'!E70)</f>
        <v>80117</v>
      </c>
      <c r="L70" s="283">
        <f>IF('INGRESO DE DATOS'!$W$19=1,'Tablas Guyanas y Santa Elena'!F70,'Tablas Resto de Ecuador'!F70)</f>
        <v>75653</v>
      </c>
      <c r="M70" s="283">
        <f>IF('INGRESO DE DATOS'!$W$19=1,'Tablas Guyanas y Santa Elena'!G70,'Tablas Resto de Ecuador'!G70)</f>
        <v>56031</v>
      </c>
      <c r="O70" s="293">
        <f t="shared" si="5"/>
        <v>99487</v>
      </c>
      <c r="P70" s="293">
        <f t="shared" si="6"/>
        <v>94692</v>
      </c>
      <c r="Q70" s="293">
        <f t="shared" si="7"/>
        <v>80117</v>
      </c>
      <c r="R70" s="293">
        <f t="shared" si="8"/>
        <v>75653</v>
      </c>
      <c r="S70" s="293">
        <f t="shared" si="9"/>
        <v>56031</v>
      </c>
    </row>
    <row r="71" spans="1:19" x14ac:dyDescent="0.15">
      <c r="A71" s="288">
        <v>83</v>
      </c>
      <c r="B71" s="291"/>
      <c r="C71" s="290">
        <f t="shared" ref="C71:G75" si="10">O71*$X$2</f>
        <v>99487</v>
      </c>
      <c r="D71" s="290">
        <f t="shared" si="10"/>
        <v>94692</v>
      </c>
      <c r="E71" s="290">
        <f t="shared" si="10"/>
        <v>80117</v>
      </c>
      <c r="F71" s="290">
        <f t="shared" si="10"/>
        <v>75653</v>
      </c>
      <c r="G71" s="290">
        <f t="shared" si="10"/>
        <v>56031</v>
      </c>
      <c r="H71" s="66"/>
      <c r="I71" s="283">
        <f>IF('INGRESO DE DATOS'!$W$19=1,'Tablas Guyanas y Santa Elena'!C71,'Tablas Resto de Ecuador'!C71)</f>
        <v>99487</v>
      </c>
      <c r="J71" s="283">
        <f>IF('INGRESO DE DATOS'!$W$19=1,'Tablas Guyanas y Santa Elena'!D71,'Tablas Resto de Ecuador'!D71)</f>
        <v>94692</v>
      </c>
      <c r="K71" s="283">
        <f>IF('INGRESO DE DATOS'!$W$19=1,'Tablas Guyanas y Santa Elena'!E71,'Tablas Resto de Ecuador'!E71)</f>
        <v>80117</v>
      </c>
      <c r="L71" s="283">
        <f>IF('INGRESO DE DATOS'!$W$19=1,'Tablas Guyanas y Santa Elena'!F71,'Tablas Resto de Ecuador'!F71)</f>
        <v>75653</v>
      </c>
      <c r="M71" s="283">
        <f>IF('INGRESO DE DATOS'!$W$19=1,'Tablas Guyanas y Santa Elena'!G71,'Tablas Resto de Ecuador'!G71)</f>
        <v>56031</v>
      </c>
      <c r="O71" s="293">
        <f t="shared" ref="O71:S75" si="11">I71*$P$4</f>
        <v>99487</v>
      </c>
      <c r="P71" s="293">
        <f t="shared" si="11"/>
        <v>94692</v>
      </c>
      <c r="Q71" s="293">
        <f t="shared" si="11"/>
        <v>80117</v>
      </c>
      <c r="R71" s="293">
        <f t="shared" si="11"/>
        <v>75653</v>
      </c>
      <c r="S71" s="293">
        <f t="shared" si="11"/>
        <v>56031</v>
      </c>
    </row>
    <row r="72" spans="1:19" s="69" customFormat="1" x14ac:dyDescent="0.15">
      <c r="A72" s="288">
        <v>84</v>
      </c>
      <c r="B72" s="291" t="s">
        <v>132</v>
      </c>
      <c r="C72" s="290">
        <f t="shared" si="10"/>
        <v>99487</v>
      </c>
      <c r="D72" s="290">
        <f t="shared" si="10"/>
        <v>94692</v>
      </c>
      <c r="E72" s="290">
        <f t="shared" si="10"/>
        <v>80117</v>
      </c>
      <c r="F72" s="290">
        <f t="shared" si="10"/>
        <v>75653</v>
      </c>
      <c r="G72" s="290">
        <f t="shared" si="10"/>
        <v>56031</v>
      </c>
      <c r="H72" s="68"/>
      <c r="I72" s="283">
        <f>IF('INGRESO DE DATOS'!$W$19=1,'Tablas Guyanas y Santa Elena'!C72,'Tablas Resto de Ecuador'!C72)</f>
        <v>99487</v>
      </c>
      <c r="J72" s="283">
        <f>IF('INGRESO DE DATOS'!$W$19=1,'Tablas Guyanas y Santa Elena'!D72,'Tablas Resto de Ecuador'!D72)</f>
        <v>94692</v>
      </c>
      <c r="K72" s="283">
        <f>IF('INGRESO DE DATOS'!$W$19=1,'Tablas Guyanas y Santa Elena'!E72,'Tablas Resto de Ecuador'!E72)</f>
        <v>80117</v>
      </c>
      <c r="L72" s="283">
        <f>IF('INGRESO DE DATOS'!$W$19=1,'Tablas Guyanas y Santa Elena'!F72,'Tablas Resto de Ecuador'!F72)</f>
        <v>75653</v>
      </c>
      <c r="M72" s="283">
        <f>IF('INGRESO DE DATOS'!$W$19=1,'Tablas Guyanas y Santa Elena'!G72,'Tablas Resto de Ecuador'!G72)</f>
        <v>56031</v>
      </c>
      <c r="O72" s="293">
        <f t="shared" si="11"/>
        <v>99487</v>
      </c>
      <c r="P72" s="293">
        <f t="shared" si="11"/>
        <v>94692</v>
      </c>
      <c r="Q72" s="293">
        <f t="shared" si="11"/>
        <v>80117</v>
      </c>
      <c r="R72" s="293">
        <f t="shared" si="11"/>
        <v>75653</v>
      </c>
      <c r="S72" s="293">
        <f t="shared" si="11"/>
        <v>56031</v>
      </c>
    </row>
    <row r="73" spans="1:19" x14ac:dyDescent="0.15">
      <c r="A73" s="288">
        <v>1</v>
      </c>
      <c r="B73" s="291" t="s">
        <v>133</v>
      </c>
      <c r="C73" s="290">
        <f t="shared" si="10"/>
        <v>3302</v>
      </c>
      <c r="D73" s="290">
        <f t="shared" si="10"/>
        <v>2199</v>
      </c>
      <c r="E73" s="290">
        <f t="shared" si="10"/>
        <v>1595</v>
      </c>
      <c r="F73" s="290">
        <f t="shared" si="10"/>
        <v>1560</v>
      </c>
      <c r="G73" s="290">
        <f t="shared" si="10"/>
        <v>1777</v>
      </c>
      <c r="H73" s="63"/>
      <c r="I73" s="283">
        <f>IF('INGRESO DE DATOS'!$W$19=1,'Tablas Guyanas y Santa Elena'!C73,'Tablas Resto de Ecuador'!C73)</f>
        <v>3302</v>
      </c>
      <c r="J73" s="283">
        <f>IF('INGRESO DE DATOS'!$W$19=1,'Tablas Guyanas y Santa Elena'!D73,'Tablas Resto de Ecuador'!D73)</f>
        <v>2199</v>
      </c>
      <c r="K73" s="283">
        <f>IF('INGRESO DE DATOS'!$W$19=1,'Tablas Guyanas y Santa Elena'!E73,'Tablas Resto de Ecuador'!E73)</f>
        <v>1595</v>
      </c>
      <c r="L73" s="283">
        <f>IF('INGRESO DE DATOS'!$W$19=1,'Tablas Guyanas y Santa Elena'!F73,'Tablas Resto de Ecuador'!F73)</f>
        <v>1560</v>
      </c>
      <c r="M73" s="283">
        <f>IF('INGRESO DE DATOS'!$W$19=1,'Tablas Guyanas y Santa Elena'!G73,'Tablas Resto de Ecuador'!G73)</f>
        <v>1777</v>
      </c>
      <c r="O73" s="293">
        <f t="shared" si="11"/>
        <v>3302</v>
      </c>
      <c r="P73" s="293">
        <f t="shared" si="11"/>
        <v>2199</v>
      </c>
      <c r="Q73" s="293">
        <f t="shared" si="11"/>
        <v>1595</v>
      </c>
      <c r="R73" s="293">
        <f t="shared" si="11"/>
        <v>1560</v>
      </c>
      <c r="S73" s="293">
        <f t="shared" si="11"/>
        <v>1777</v>
      </c>
    </row>
    <row r="74" spans="1:19" x14ac:dyDescent="0.15">
      <c r="A74" s="288">
        <v>2</v>
      </c>
      <c r="B74" s="291" t="s">
        <v>134</v>
      </c>
      <c r="C74" s="290">
        <f t="shared" si="10"/>
        <v>6006</v>
      </c>
      <c r="D74" s="290">
        <f t="shared" si="10"/>
        <v>3864</v>
      </c>
      <c r="E74" s="290">
        <f t="shared" si="10"/>
        <v>3005</v>
      </c>
      <c r="F74" s="290">
        <f t="shared" si="10"/>
        <v>2839</v>
      </c>
      <c r="G74" s="290">
        <f t="shared" si="10"/>
        <v>3095</v>
      </c>
      <c r="H74" s="63"/>
      <c r="I74" s="283">
        <f>IF('INGRESO DE DATOS'!$W$19=1,'Tablas Guyanas y Santa Elena'!C74,'Tablas Resto de Ecuador'!C74)</f>
        <v>6006</v>
      </c>
      <c r="J74" s="283">
        <f>IF('INGRESO DE DATOS'!$W$19=1,'Tablas Guyanas y Santa Elena'!D74,'Tablas Resto de Ecuador'!D74)</f>
        <v>3864</v>
      </c>
      <c r="K74" s="283">
        <f>IF('INGRESO DE DATOS'!$W$19=1,'Tablas Guyanas y Santa Elena'!E74,'Tablas Resto de Ecuador'!E74)</f>
        <v>3005</v>
      </c>
      <c r="L74" s="283">
        <f>IF('INGRESO DE DATOS'!$W$19=1,'Tablas Guyanas y Santa Elena'!F74,'Tablas Resto de Ecuador'!F74)</f>
        <v>2839</v>
      </c>
      <c r="M74" s="283">
        <f>IF('INGRESO DE DATOS'!$W$19=1,'Tablas Guyanas y Santa Elena'!G74,'Tablas Resto de Ecuador'!G74)</f>
        <v>3095</v>
      </c>
      <c r="O74" s="293">
        <f t="shared" si="11"/>
        <v>6006</v>
      </c>
      <c r="P74" s="293">
        <f t="shared" si="11"/>
        <v>3864</v>
      </c>
      <c r="Q74" s="293">
        <f t="shared" si="11"/>
        <v>3005</v>
      </c>
      <c r="R74" s="293">
        <f t="shared" si="11"/>
        <v>2839</v>
      </c>
      <c r="S74" s="293">
        <f t="shared" si="11"/>
        <v>3095</v>
      </c>
    </row>
    <row r="75" spans="1:19" x14ac:dyDescent="0.15">
      <c r="A75" s="288">
        <v>3</v>
      </c>
      <c r="B75" s="291" t="s">
        <v>135</v>
      </c>
      <c r="C75" s="290">
        <f t="shared" si="10"/>
        <v>8687</v>
      </c>
      <c r="D75" s="290">
        <f t="shared" si="10"/>
        <v>5469</v>
      </c>
      <c r="E75" s="290">
        <f t="shared" si="10"/>
        <v>4389</v>
      </c>
      <c r="F75" s="290">
        <f t="shared" si="10"/>
        <v>4073</v>
      </c>
      <c r="G75" s="290">
        <f t="shared" si="10"/>
        <v>4419</v>
      </c>
      <c r="H75" s="63"/>
      <c r="I75" s="283">
        <f>IF('INGRESO DE DATOS'!$W$19=1,'Tablas Guyanas y Santa Elena'!C75,'Tablas Resto de Ecuador'!C75)</f>
        <v>8687</v>
      </c>
      <c r="J75" s="283">
        <f>IF('INGRESO DE DATOS'!$W$19=1,'Tablas Guyanas y Santa Elena'!D75,'Tablas Resto de Ecuador'!D75)</f>
        <v>5469</v>
      </c>
      <c r="K75" s="283">
        <f>IF('INGRESO DE DATOS'!$W$19=1,'Tablas Guyanas y Santa Elena'!E75,'Tablas Resto de Ecuador'!E75)</f>
        <v>4389</v>
      </c>
      <c r="L75" s="283">
        <f>IF('INGRESO DE DATOS'!$W$19=1,'Tablas Guyanas y Santa Elena'!F75,'Tablas Resto de Ecuador'!F75)</f>
        <v>4073</v>
      </c>
      <c r="M75" s="283">
        <f>IF('INGRESO DE DATOS'!$W$19=1,'Tablas Guyanas y Santa Elena'!G75,'Tablas Resto de Ecuador'!G75)</f>
        <v>4419</v>
      </c>
      <c r="O75" s="293">
        <f t="shared" si="11"/>
        <v>8687</v>
      </c>
      <c r="P75" s="293">
        <f t="shared" si="11"/>
        <v>5469</v>
      </c>
      <c r="Q75" s="293">
        <f t="shared" si="11"/>
        <v>4389</v>
      </c>
      <c r="R75" s="293">
        <f t="shared" si="11"/>
        <v>4073</v>
      </c>
      <c r="S75" s="293">
        <f t="shared" si="11"/>
        <v>4419</v>
      </c>
    </row>
    <row r="76" spans="1:19" x14ac:dyDescent="0.15">
      <c r="H76" s="64"/>
    </row>
    <row r="77" spans="1:19" ht="18" x14ac:dyDescent="0.2">
      <c r="A77" s="712" t="s">
        <v>136</v>
      </c>
      <c r="B77" s="713"/>
      <c r="C77" s="713"/>
      <c r="D77" s="713"/>
      <c r="E77" s="713"/>
      <c r="F77" s="713"/>
      <c r="G77" s="714"/>
    </row>
    <row r="78" spans="1:19" ht="18" x14ac:dyDescent="0.2">
      <c r="A78" s="715" t="s">
        <v>76</v>
      </c>
      <c r="B78" s="716"/>
      <c r="C78" s="716"/>
      <c r="D78" s="716"/>
      <c r="E78" s="716"/>
      <c r="F78" s="716"/>
      <c r="G78" s="717"/>
    </row>
    <row r="79" spans="1:19" x14ac:dyDescent="0.15">
      <c r="C79" s="720"/>
      <c r="D79" s="720"/>
      <c r="E79" s="720"/>
      <c r="F79" s="720"/>
      <c r="G79" s="721"/>
    </row>
    <row r="80" spans="1:19" x14ac:dyDescent="0.15">
      <c r="A80" s="718" t="s">
        <v>129</v>
      </c>
      <c r="B80" s="719"/>
      <c r="C80" s="285">
        <v>250</v>
      </c>
      <c r="D80" s="285">
        <v>2000</v>
      </c>
      <c r="E80" s="285">
        <v>3500</v>
      </c>
      <c r="F80" s="285">
        <v>5000</v>
      </c>
      <c r="G80" s="298">
        <v>10000</v>
      </c>
      <c r="I80" s="281" t="s">
        <v>130</v>
      </c>
      <c r="J80" s="281"/>
      <c r="K80" s="281"/>
      <c r="L80" s="281"/>
      <c r="M80" s="281"/>
      <c r="O80" s="292" t="s">
        <v>137</v>
      </c>
      <c r="P80" s="292"/>
      <c r="Q80" s="292"/>
      <c r="R80" s="292"/>
      <c r="S80" s="292"/>
    </row>
    <row r="81" spans="1:19" ht="14" x14ac:dyDescent="0.2">
      <c r="A81" s="299">
        <v>18</v>
      </c>
      <c r="B81" s="291"/>
      <c r="C81" s="300">
        <f t="shared" ref="C81:C112" si="12">O81*$X$2</f>
        <v>10106</v>
      </c>
      <c r="D81" s="300">
        <f t="shared" ref="D81:D112" si="13">P81*$X$2</f>
        <v>7355</v>
      </c>
      <c r="E81" s="300">
        <f t="shared" ref="E81:E112" si="14">Q81*$X$2</f>
        <v>5403</v>
      </c>
      <c r="F81" s="300">
        <f t="shared" ref="F81:G81" si="15">R81*$X$2</f>
        <v>4262.9399999999996</v>
      </c>
      <c r="G81" s="300">
        <f t="shared" si="15"/>
        <v>3354</v>
      </c>
      <c r="I81" s="284">
        <f>IF('INGRESO DE DATOS'!$W$19=1,'Tablas Guyanas y Santa Elena'!C81,'Tablas Resto de Ecuador'!C81)</f>
        <v>10106</v>
      </c>
      <c r="J81" s="284">
        <f>IF('INGRESO DE DATOS'!$W$19=1,'Tablas Guyanas y Santa Elena'!D81,'Tablas Resto de Ecuador'!D81)</f>
        <v>7355</v>
      </c>
      <c r="K81" s="284">
        <f>IF('INGRESO DE DATOS'!$W$19=1,'Tablas Guyanas y Santa Elena'!E81,'Tablas Resto de Ecuador'!E81)</f>
        <v>5403</v>
      </c>
      <c r="L81" s="284">
        <f>IF('INGRESO DE DATOS'!$W$19=1,'Tablas Guyanas y Santa Elena'!F81,'Tablas Resto de Ecuador'!F81)</f>
        <v>4262.9399999999996</v>
      </c>
      <c r="M81" s="284">
        <f>IF('INGRESO DE DATOS'!$W$19=1,'Tablas Guyanas y Santa Elena'!G81,'Tablas Resto de Ecuador'!G81)</f>
        <v>3354</v>
      </c>
      <c r="O81" s="293">
        <f>I81*$Q$4</f>
        <v>10106</v>
      </c>
      <c r="P81" s="293">
        <f>J81*$Q$4</f>
        <v>7355</v>
      </c>
      <c r="Q81" s="293">
        <f>K81*$Q$4</f>
        <v>5403</v>
      </c>
      <c r="R81" s="293">
        <f>L81*$Q$4</f>
        <v>4262.9399999999996</v>
      </c>
      <c r="S81" s="293">
        <f>M81*$Q$4</f>
        <v>3354</v>
      </c>
    </row>
    <row r="82" spans="1:19" ht="14" x14ac:dyDescent="0.2">
      <c r="A82" s="299">
        <v>19</v>
      </c>
      <c r="B82" s="291"/>
      <c r="C82" s="300">
        <f t="shared" si="12"/>
        <v>10106</v>
      </c>
      <c r="D82" s="300">
        <f t="shared" si="13"/>
        <v>7355</v>
      </c>
      <c r="E82" s="300">
        <f t="shared" si="14"/>
        <v>5403</v>
      </c>
      <c r="F82" s="300">
        <f t="shared" ref="F82:F145" si="16">R82*$X$2</f>
        <v>4262.9399999999996</v>
      </c>
      <c r="G82" s="300">
        <f t="shared" ref="G82:G145" si="17">S82*$X$2</f>
        <v>3354</v>
      </c>
      <c r="I82" s="284">
        <f>IF('INGRESO DE DATOS'!$W$19=1,'Tablas Guyanas y Santa Elena'!C82,'Tablas Resto de Ecuador'!C82)</f>
        <v>10106</v>
      </c>
      <c r="J82" s="284">
        <f>IF('INGRESO DE DATOS'!$W$19=1,'Tablas Guyanas y Santa Elena'!D82,'Tablas Resto de Ecuador'!D82)</f>
        <v>7355</v>
      </c>
      <c r="K82" s="284">
        <f>IF('INGRESO DE DATOS'!$W$19=1,'Tablas Guyanas y Santa Elena'!E82,'Tablas Resto de Ecuador'!E82)</f>
        <v>5403</v>
      </c>
      <c r="L82" s="284">
        <f>IF('INGRESO DE DATOS'!$W$19=1,'Tablas Guyanas y Santa Elena'!F82,'Tablas Resto de Ecuador'!F82)</f>
        <v>4262.9399999999996</v>
      </c>
      <c r="M82" s="284">
        <f>IF('INGRESO DE DATOS'!$W$19=1,'Tablas Guyanas y Santa Elena'!G82,'Tablas Resto de Ecuador'!G82)</f>
        <v>3354</v>
      </c>
      <c r="O82" s="293">
        <f t="shared" ref="O82:O145" si="18">I82*$Q$4</f>
        <v>10106</v>
      </c>
      <c r="P82" s="293">
        <f t="shared" ref="P82:P145" si="19">J82*$Q$4</f>
        <v>7355</v>
      </c>
      <c r="Q82" s="293">
        <f t="shared" ref="Q82:Q145" si="20">K82*$Q$4</f>
        <v>5403</v>
      </c>
      <c r="R82" s="293">
        <f t="shared" ref="R82:R145" si="21">L82*$Q$4</f>
        <v>4262.9399999999996</v>
      </c>
      <c r="S82" s="293">
        <f t="shared" ref="S82:S145" si="22">M82*$Q$4</f>
        <v>3354</v>
      </c>
    </row>
    <row r="83" spans="1:19" ht="14" x14ac:dyDescent="0.2">
      <c r="A83" s="299">
        <v>20</v>
      </c>
      <c r="B83" s="291"/>
      <c r="C83" s="300">
        <f t="shared" si="12"/>
        <v>10106</v>
      </c>
      <c r="D83" s="300">
        <f t="shared" si="13"/>
        <v>7355</v>
      </c>
      <c r="E83" s="300">
        <f t="shared" si="14"/>
        <v>5403</v>
      </c>
      <c r="F83" s="300">
        <f t="shared" si="16"/>
        <v>4262.9399999999996</v>
      </c>
      <c r="G83" s="300">
        <f t="shared" si="17"/>
        <v>3354</v>
      </c>
      <c r="I83" s="284">
        <f>IF('INGRESO DE DATOS'!$W$19=1,'Tablas Guyanas y Santa Elena'!C83,'Tablas Resto de Ecuador'!C83)</f>
        <v>10106</v>
      </c>
      <c r="J83" s="284">
        <f>IF('INGRESO DE DATOS'!$W$19=1,'Tablas Guyanas y Santa Elena'!D83,'Tablas Resto de Ecuador'!D83)</f>
        <v>7355</v>
      </c>
      <c r="K83" s="284">
        <f>IF('INGRESO DE DATOS'!$W$19=1,'Tablas Guyanas y Santa Elena'!E83,'Tablas Resto de Ecuador'!E83)</f>
        <v>5403</v>
      </c>
      <c r="L83" s="284">
        <f>IF('INGRESO DE DATOS'!$W$19=1,'Tablas Guyanas y Santa Elena'!F83,'Tablas Resto de Ecuador'!F83)</f>
        <v>4262.9399999999996</v>
      </c>
      <c r="M83" s="284">
        <f>IF('INGRESO DE DATOS'!$W$19=1,'Tablas Guyanas y Santa Elena'!G83,'Tablas Resto de Ecuador'!G83)</f>
        <v>3354</v>
      </c>
      <c r="O83" s="293">
        <f t="shared" si="18"/>
        <v>10106</v>
      </c>
      <c r="P83" s="293">
        <f t="shared" si="19"/>
        <v>7355</v>
      </c>
      <c r="Q83" s="293">
        <f t="shared" si="20"/>
        <v>5403</v>
      </c>
      <c r="R83" s="293">
        <f t="shared" si="21"/>
        <v>4262.9399999999996</v>
      </c>
      <c r="S83" s="293">
        <f t="shared" si="22"/>
        <v>3354</v>
      </c>
    </row>
    <row r="84" spans="1:19" ht="14" x14ac:dyDescent="0.2">
      <c r="A84" s="299">
        <v>21</v>
      </c>
      <c r="B84" s="291"/>
      <c r="C84" s="300">
        <f t="shared" si="12"/>
        <v>10106</v>
      </c>
      <c r="D84" s="300">
        <f t="shared" si="13"/>
        <v>7355</v>
      </c>
      <c r="E84" s="300">
        <f t="shared" si="14"/>
        <v>5403</v>
      </c>
      <c r="F84" s="300">
        <f t="shared" si="16"/>
        <v>4262.9399999999996</v>
      </c>
      <c r="G84" s="300">
        <f t="shared" si="17"/>
        <v>3354</v>
      </c>
      <c r="I84" s="284">
        <f>IF('INGRESO DE DATOS'!$W$19=1,'Tablas Guyanas y Santa Elena'!C84,'Tablas Resto de Ecuador'!C84)</f>
        <v>10106</v>
      </c>
      <c r="J84" s="284">
        <f>IF('INGRESO DE DATOS'!$W$19=1,'Tablas Guyanas y Santa Elena'!D84,'Tablas Resto de Ecuador'!D84)</f>
        <v>7355</v>
      </c>
      <c r="K84" s="284">
        <f>IF('INGRESO DE DATOS'!$W$19=1,'Tablas Guyanas y Santa Elena'!E84,'Tablas Resto de Ecuador'!E84)</f>
        <v>5403</v>
      </c>
      <c r="L84" s="284">
        <f>IF('INGRESO DE DATOS'!$W$19=1,'Tablas Guyanas y Santa Elena'!F84,'Tablas Resto de Ecuador'!F84)</f>
        <v>4262.9399999999996</v>
      </c>
      <c r="M84" s="284">
        <f>IF('INGRESO DE DATOS'!$W$19=1,'Tablas Guyanas y Santa Elena'!G84,'Tablas Resto de Ecuador'!G84)</f>
        <v>3354</v>
      </c>
      <c r="O84" s="293">
        <f t="shared" si="18"/>
        <v>10106</v>
      </c>
      <c r="P84" s="293">
        <f t="shared" si="19"/>
        <v>7355</v>
      </c>
      <c r="Q84" s="293">
        <f t="shared" si="20"/>
        <v>5403</v>
      </c>
      <c r="R84" s="293">
        <f t="shared" si="21"/>
        <v>4262.9399999999996</v>
      </c>
      <c r="S84" s="293">
        <f t="shared" si="22"/>
        <v>3354</v>
      </c>
    </row>
    <row r="85" spans="1:19" ht="14" x14ac:dyDescent="0.2">
      <c r="A85" s="299">
        <v>22</v>
      </c>
      <c r="B85" s="291"/>
      <c r="C85" s="300">
        <f t="shared" si="12"/>
        <v>10106</v>
      </c>
      <c r="D85" s="300">
        <f t="shared" si="13"/>
        <v>7355</v>
      </c>
      <c r="E85" s="300">
        <f t="shared" si="14"/>
        <v>5403</v>
      </c>
      <c r="F85" s="300">
        <f t="shared" si="16"/>
        <v>4262.9399999999996</v>
      </c>
      <c r="G85" s="300">
        <f t="shared" si="17"/>
        <v>3354</v>
      </c>
      <c r="I85" s="284">
        <f>IF('INGRESO DE DATOS'!$W$19=1,'Tablas Guyanas y Santa Elena'!C85,'Tablas Resto de Ecuador'!C85)</f>
        <v>10106</v>
      </c>
      <c r="J85" s="284">
        <f>IF('INGRESO DE DATOS'!$W$19=1,'Tablas Guyanas y Santa Elena'!D85,'Tablas Resto de Ecuador'!D85)</f>
        <v>7355</v>
      </c>
      <c r="K85" s="284">
        <f>IF('INGRESO DE DATOS'!$W$19=1,'Tablas Guyanas y Santa Elena'!E85,'Tablas Resto de Ecuador'!E85)</f>
        <v>5403</v>
      </c>
      <c r="L85" s="284">
        <f>IF('INGRESO DE DATOS'!$W$19=1,'Tablas Guyanas y Santa Elena'!F85,'Tablas Resto de Ecuador'!F85)</f>
        <v>4262.9399999999996</v>
      </c>
      <c r="M85" s="284">
        <f>IF('INGRESO DE DATOS'!$W$19=1,'Tablas Guyanas y Santa Elena'!G85,'Tablas Resto de Ecuador'!G85)</f>
        <v>3354</v>
      </c>
      <c r="O85" s="293">
        <f t="shared" si="18"/>
        <v>10106</v>
      </c>
      <c r="P85" s="293">
        <f t="shared" si="19"/>
        <v>7355</v>
      </c>
      <c r="Q85" s="293">
        <f t="shared" si="20"/>
        <v>5403</v>
      </c>
      <c r="R85" s="293">
        <f t="shared" si="21"/>
        <v>4262.9399999999996</v>
      </c>
      <c r="S85" s="293">
        <f t="shared" si="22"/>
        <v>3354</v>
      </c>
    </row>
    <row r="86" spans="1:19" ht="14" x14ac:dyDescent="0.2">
      <c r="A86" s="299">
        <v>23</v>
      </c>
      <c r="B86" s="291"/>
      <c r="C86" s="300">
        <f t="shared" si="12"/>
        <v>10106</v>
      </c>
      <c r="D86" s="300">
        <f t="shared" si="13"/>
        <v>7355</v>
      </c>
      <c r="E86" s="300">
        <f t="shared" si="14"/>
        <v>5403</v>
      </c>
      <c r="F86" s="300">
        <f t="shared" si="16"/>
        <v>4262.9399999999996</v>
      </c>
      <c r="G86" s="300">
        <f t="shared" si="17"/>
        <v>3354</v>
      </c>
      <c r="I86" s="284">
        <f>IF('INGRESO DE DATOS'!$W$19=1,'Tablas Guyanas y Santa Elena'!C86,'Tablas Resto de Ecuador'!C86)</f>
        <v>10106</v>
      </c>
      <c r="J86" s="284">
        <f>IF('INGRESO DE DATOS'!$W$19=1,'Tablas Guyanas y Santa Elena'!D86,'Tablas Resto de Ecuador'!D86)</f>
        <v>7355</v>
      </c>
      <c r="K86" s="284">
        <f>IF('INGRESO DE DATOS'!$W$19=1,'Tablas Guyanas y Santa Elena'!E86,'Tablas Resto de Ecuador'!E86)</f>
        <v>5403</v>
      </c>
      <c r="L86" s="284">
        <f>IF('INGRESO DE DATOS'!$W$19=1,'Tablas Guyanas y Santa Elena'!F86,'Tablas Resto de Ecuador'!F86)</f>
        <v>4262.9399999999996</v>
      </c>
      <c r="M86" s="284">
        <f>IF('INGRESO DE DATOS'!$W$19=1,'Tablas Guyanas y Santa Elena'!G86,'Tablas Resto de Ecuador'!G86)</f>
        <v>3354</v>
      </c>
      <c r="O86" s="293">
        <f t="shared" si="18"/>
        <v>10106</v>
      </c>
      <c r="P86" s="293">
        <f t="shared" si="19"/>
        <v>7355</v>
      </c>
      <c r="Q86" s="293">
        <f t="shared" si="20"/>
        <v>5403</v>
      </c>
      <c r="R86" s="293">
        <f t="shared" si="21"/>
        <v>4262.9399999999996</v>
      </c>
      <c r="S86" s="293">
        <f t="shared" si="22"/>
        <v>3354</v>
      </c>
    </row>
    <row r="87" spans="1:19" ht="14" x14ac:dyDescent="0.2">
      <c r="A87" s="299">
        <v>24</v>
      </c>
      <c r="B87" s="291"/>
      <c r="C87" s="300">
        <f t="shared" si="12"/>
        <v>10106</v>
      </c>
      <c r="D87" s="300">
        <f t="shared" si="13"/>
        <v>7355</v>
      </c>
      <c r="E87" s="300">
        <f t="shared" si="14"/>
        <v>5403</v>
      </c>
      <c r="F87" s="300">
        <f t="shared" si="16"/>
        <v>4262.9399999999996</v>
      </c>
      <c r="G87" s="300">
        <f t="shared" si="17"/>
        <v>3354</v>
      </c>
      <c r="I87" s="284">
        <f>IF('INGRESO DE DATOS'!$W$19=1,'Tablas Guyanas y Santa Elena'!C87,'Tablas Resto de Ecuador'!C87)</f>
        <v>10106</v>
      </c>
      <c r="J87" s="284">
        <f>IF('INGRESO DE DATOS'!$W$19=1,'Tablas Guyanas y Santa Elena'!D87,'Tablas Resto de Ecuador'!D87)</f>
        <v>7355</v>
      </c>
      <c r="K87" s="284">
        <f>IF('INGRESO DE DATOS'!$W$19=1,'Tablas Guyanas y Santa Elena'!E87,'Tablas Resto de Ecuador'!E87)</f>
        <v>5403</v>
      </c>
      <c r="L87" s="284">
        <f>IF('INGRESO DE DATOS'!$W$19=1,'Tablas Guyanas y Santa Elena'!F87,'Tablas Resto de Ecuador'!F87)</f>
        <v>4262.9399999999996</v>
      </c>
      <c r="M87" s="284">
        <f>IF('INGRESO DE DATOS'!$W$19=1,'Tablas Guyanas y Santa Elena'!G87,'Tablas Resto de Ecuador'!G87)</f>
        <v>3354</v>
      </c>
      <c r="O87" s="293">
        <f t="shared" si="18"/>
        <v>10106</v>
      </c>
      <c r="P87" s="293">
        <f t="shared" si="19"/>
        <v>7355</v>
      </c>
      <c r="Q87" s="293">
        <f t="shared" si="20"/>
        <v>5403</v>
      </c>
      <c r="R87" s="293">
        <f t="shared" si="21"/>
        <v>4262.9399999999996</v>
      </c>
      <c r="S87" s="293">
        <f t="shared" si="22"/>
        <v>3354</v>
      </c>
    </row>
    <row r="88" spans="1:19" ht="14" x14ac:dyDescent="0.2">
      <c r="A88" s="299">
        <v>25</v>
      </c>
      <c r="B88" s="291"/>
      <c r="C88" s="300">
        <f t="shared" si="12"/>
        <v>10160</v>
      </c>
      <c r="D88" s="300">
        <f t="shared" si="13"/>
        <v>8100</v>
      </c>
      <c r="E88" s="300">
        <f t="shared" si="14"/>
        <v>5503</v>
      </c>
      <c r="F88" s="300">
        <f t="shared" si="16"/>
        <v>4296</v>
      </c>
      <c r="G88" s="300">
        <f t="shared" si="17"/>
        <v>3796</v>
      </c>
      <c r="I88" s="284">
        <f>IF('INGRESO DE DATOS'!$W$19=1,'Tablas Guyanas y Santa Elena'!C88,'Tablas Resto de Ecuador'!C88)</f>
        <v>10160</v>
      </c>
      <c r="J88" s="284">
        <f>IF('INGRESO DE DATOS'!$W$19=1,'Tablas Guyanas y Santa Elena'!D88,'Tablas Resto de Ecuador'!D88)</f>
        <v>8100</v>
      </c>
      <c r="K88" s="284">
        <f>IF('INGRESO DE DATOS'!$W$19=1,'Tablas Guyanas y Santa Elena'!E88,'Tablas Resto de Ecuador'!E88)</f>
        <v>5503</v>
      </c>
      <c r="L88" s="284">
        <f>IF('INGRESO DE DATOS'!$W$19=1,'Tablas Guyanas y Santa Elena'!F88,'Tablas Resto de Ecuador'!F88)</f>
        <v>4296</v>
      </c>
      <c r="M88" s="284">
        <f>IF('INGRESO DE DATOS'!$W$19=1,'Tablas Guyanas y Santa Elena'!G88,'Tablas Resto de Ecuador'!G88)</f>
        <v>3796</v>
      </c>
      <c r="O88" s="293">
        <f t="shared" si="18"/>
        <v>10160</v>
      </c>
      <c r="P88" s="293">
        <f t="shared" si="19"/>
        <v>8100</v>
      </c>
      <c r="Q88" s="293">
        <f t="shared" si="20"/>
        <v>5503</v>
      </c>
      <c r="R88" s="293">
        <f t="shared" si="21"/>
        <v>4296</v>
      </c>
      <c r="S88" s="293">
        <f t="shared" si="22"/>
        <v>3796</v>
      </c>
    </row>
    <row r="89" spans="1:19" ht="14" x14ac:dyDescent="0.2">
      <c r="A89" s="299">
        <v>26</v>
      </c>
      <c r="B89" s="291"/>
      <c r="C89" s="300">
        <f t="shared" si="12"/>
        <v>10160</v>
      </c>
      <c r="D89" s="300">
        <f t="shared" si="13"/>
        <v>8100</v>
      </c>
      <c r="E89" s="300">
        <f t="shared" si="14"/>
        <v>5503</v>
      </c>
      <c r="F89" s="300">
        <f t="shared" si="16"/>
        <v>4296</v>
      </c>
      <c r="G89" s="300">
        <f t="shared" si="17"/>
        <v>3796</v>
      </c>
      <c r="I89" s="284">
        <f>IF('INGRESO DE DATOS'!$W$19=1,'Tablas Guyanas y Santa Elena'!C89,'Tablas Resto de Ecuador'!C89)</f>
        <v>10160</v>
      </c>
      <c r="J89" s="284">
        <f>IF('INGRESO DE DATOS'!$W$19=1,'Tablas Guyanas y Santa Elena'!D89,'Tablas Resto de Ecuador'!D89)</f>
        <v>8100</v>
      </c>
      <c r="K89" s="284">
        <f>IF('INGRESO DE DATOS'!$W$19=1,'Tablas Guyanas y Santa Elena'!E89,'Tablas Resto de Ecuador'!E89)</f>
        <v>5503</v>
      </c>
      <c r="L89" s="284">
        <f>IF('INGRESO DE DATOS'!$W$19=1,'Tablas Guyanas y Santa Elena'!F89,'Tablas Resto de Ecuador'!F89)</f>
        <v>4296</v>
      </c>
      <c r="M89" s="284">
        <f>IF('INGRESO DE DATOS'!$W$19=1,'Tablas Guyanas y Santa Elena'!G89,'Tablas Resto de Ecuador'!G89)</f>
        <v>3796</v>
      </c>
      <c r="O89" s="293">
        <f t="shared" si="18"/>
        <v>10160</v>
      </c>
      <c r="P89" s="293">
        <f t="shared" si="19"/>
        <v>8100</v>
      </c>
      <c r="Q89" s="293">
        <f t="shared" si="20"/>
        <v>5503</v>
      </c>
      <c r="R89" s="293">
        <f t="shared" si="21"/>
        <v>4296</v>
      </c>
      <c r="S89" s="293">
        <f t="shared" si="22"/>
        <v>3796</v>
      </c>
    </row>
    <row r="90" spans="1:19" ht="14" x14ac:dyDescent="0.2">
      <c r="A90" s="299">
        <v>27</v>
      </c>
      <c r="B90" s="291"/>
      <c r="C90" s="300">
        <f t="shared" si="12"/>
        <v>10160</v>
      </c>
      <c r="D90" s="300">
        <f t="shared" si="13"/>
        <v>8100</v>
      </c>
      <c r="E90" s="300">
        <f t="shared" si="14"/>
        <v>5503</v>
      </c>
      <c r="F90" s="300">
        <f t="shared" si="16"/>
        <v>4296</v>
      </c>
      <c r="G90" s="300">
        <f t="shared" si="17"/>
        <v>3796</v>
      </c>
      <c r="I90" s="284">
        <f>IF('INGRESO DE DATOS'!$W$19=1,'Tablas Guyanas y Santa Elena'!C90,'Tablas Resto de Ecuador'!C90)</f>
        <v>10160</v>
      </c>
      <c r="J90" s="284">
        <f>IF('INGRESO DE DATOS'!$W$19=1,'Tablas Guyanas y Santa Elena'!D90,'Tablas Resto de Ecuador'!D90)</f>
        <v>8100</v>
      </c>
      <c r="K90" s="284">
        <f>IF('INGRESO DE DATOS'!$W$19=1,'Tablas Guyanas y Santa Elena'!E90,'Tablas Resto de Ecuador'!E90)</f>
        <v>5503</v>
      </c>
      <c r="L90" s="284">
        <f>IF('INGRESO DE DATOS'!$W$19=1,'Tablas Guyanas y Santa Elena'!F90,'Tablas Resto de Ecuador'!F90)</f>
        <v>4296</v>
      </c>
      <c r="M90" s="284">
        <f>IF('INGRESO DE DATOS'!$W$19=1,'Tablas Guyanas y Santa Elena'!G90,'Tablas Resto de Ecuador'!G90)</f>
        <v>3796</v>
      </c>
      <c r="O90" s="293">
        <f t="shared" si="18"/>
        <v>10160</v>
      </c>
      <c r="P90" s="293">
        <f t="shared" si="19"/>
        <v>8100</v>
      </c>
      <c r="Q90" s="293">
        <f t="shared" si="20"/>
        <v>5503</v>
      </c>
      <c r="R90" s="293">
        <f t="shared" si="21"/>
        <v>4296</v>
      </c>
      <c r="S90" s="293">
        <f t="shared" si="22"/>
        <v>3796</v>
      </c>
    </row>
    <row r="91" spans="1:19" ht="14" x14ac:dyDescent="0.2">
      <c r="A91" s="299">
        <v>28</v>
      </c>
      <c r="B91" s="291"/>
      <c r="C91" s="300">
        <f t="shared" si="12"/>
        <v>10160</v>
      </c>
      <c r="D91" s="300">
        <f t="shared" si="13"/>
        <v>8100</v>
      </c>
      <c r="E91" s="300">
        <f t="shared" si="14"/>
        <v>5503</v>
      </c>
      <c r="F91" s="300">
        <f t="shared" si="16"/>
        <v>4296</v>
      </c>
      <c r="G91" s="300">
        <f t="shared" si="17"/>
        <v>3796</v>
      </c>
      <c r="I91" s="284">
        <f>IF('INGRESO DE DATOS'!$W$19=1,'Tablas Guyanas y Santa Elena'!C91,'Tablas Resto de Ecuador'!C91)</f>
        <v>10160</v>
      </c>
      <c r="J91" s="284">
        <f>IF('INGRESO DE DATOS'!$W$19=1,'Tablas Guyanas y Santa Elena'!D91,'Tablas Resto de Ecuador'!D91)</f>
        <v>8100</v>
      </c>
      <c r="K91" s="284">
        <f>IF('INGRESO DE DATOS'!$W$19=1,'Tablas Guyanas y Santa Elena'!E91,'Tablas Resto de Ecuador'!E91)</f>
        <v>5503</v>
      </c>
      <c r="L91" s="284">
        <f>IF('INGRESO DE DATOS'!$W$19=1,'Tablas Guyanas y Santa Elena'!F91,'Tablas Resto de Ecuador'!F91)</f>
        <v>4296</v>
      </c>
      <c r="M91" s="284">
        <f>IF('INGRESO DE DATOS'!$W$19=1,'Tablas Guyanas y Santa Elena'!G91,'Tablas Resto de Ecuador'!G91)</f>
        <v>3796</v>
      </c>
      <c r="O91" s="293">
        <f t="shared" si="18"/>
        <v>10160</v>
      </c>
      <c r="P91" s="293">
        <f t="shared" si="19"/>
        <v>8100</v>
      </c>
      <c r="Q91" s="293">
        <f t="shared" si="20"/>
        <v>5503</v>
      </c>
      <c r="R91" s="293">
        <f t="shared" si="21"/>
        <v>4296</v>
      </c>
      <c r="S91" s="293">
        <f t="shared" si="22"/>
        <v>3796</v>
      </c>
    </row>
    <row r="92" spans="1:19" ht="14" x14ac:dyDescent="0.2">
      <c r="A92" s="299">
        <v>29</v>
      </c>
      <c r="B92" s="291"/>
      <c r="C92" s="300">
        <f t="shared" si="12"/>
        <v>10160</v>
      </c>
      <c r="D92" s="300">
        <f t="shared" si="13"/>
        <v>8100</v>
      </c>
      <c r="E92" s="300">
        <f t="shared" si="14"/>
        <v>5503</v>
      </c>
      <c r="F92" s="300">
        <f t="shared" si="16"/>
        <v>4296</v>
      </c>
      <c r="G92" s="300">
        <f t="shared" si="17"/>
        <v>3796</v>
      </c>
      <c r="I92" s="284">
        <f>IF('INGRESO DE DATOS'!$W$19=1,'Tablas Guyanas y Santa Elena'!C92,'Tablas Resto de Ecuador'!C92)</f>
        <v>10160</v>
      </c>
      <c r="J92" s="284">
        <f>IF('INGRESO DE DATOS'!$W$19=1,'Tablas Guyanas y Santa Elena'!D92,'Tablas Resto de Ecuador'!D92)</f>
        <v>8100</v>
      </c>
      <c r="K92" s="284">
        <f>IF('INGRESO DE DATOS'!$W$19=1,'Tablas Guyanas y Santa Elena'!E92,'Tablas Resto de Ecuador'!E92)</f>
        <v>5503</v>
      </c>
      <c r="L92" s="284">
        <f>IF('INGRESO DE DATOS'!$W$19=1,'Tablas Guyanas y Santa Elena'!F92,'Tablas Resto de Ecuador'!F92)</f>
        <v>4296</v>
      </c>
      <c r="M92" s="284">
        <f>IF('INGRESO DE DATOS'!$W$19=1,'Tablas Guyanas y Santa Elena'!G92,'Tablas Resto de Ecuador'!G92)</f>
        <v>3796</v>
      </c>
      <c r="O92" s="293">
        <f t="shared" si="18"/>
        <v>10160</v>
      </c>
      <c r="P92" s="293">
        <f t="shared" si="19"/>
        <v>8100</v>
      </c>
      <c r="Q92" s="293">
        <f t="shared" si="20"/>
        <v>5503</v>
      </c>
      <c r="R92" s="293">
        <f t="shared" si="21"/>
        <v>4296</v>
      </c>
      <c r="S92" s="293">
        <f t="shared" si="22"/>
        <v>3796</v>
      </c>
    </row>
    <row r="93" spans="1:19" ht="14" x14ac:dyDescent="0.2">
      <c r="A93" s="299">
        <v>30</v>
      </c>
      <c r="B93" s="291"/>
      <c r="C93" s="300">
        <f t="shared" si="12"/>
        <v>12100</v>
      </c>
      <c r="D93" s="300">
        <f t="shared" si="13"/>
        <v>9427</v>
      </c>
      <c r="E93" s="300">
        <f t="shared" si="14"/>
        <v>7194</v>
      </c>
      <c r="F93" s="300">
        <f t="shared" si="16"/>
        <v>5309</v>
      </c>
      <c r="G93" s="300">
        <f t="shared" si="17"/>
        <v>4163</v>
      </c>
      <c r="I93" s="284">
        <f>IF('INGRESO DE DATOS'!$W$19=1,'Tablas Guyanas y Santa Elena'!C93,'Tablas Resto de Ecuador'!C93)</f>
        <v>12100</v>
      </c>
      <c r="J93" s="284">
        <f>IF('INGRESO DE DATOS'!$W$19=1,'Tablas Guyanas y Santa Elena'!D93,'Tablas Resto de Ecuador'!D93)</f>
        <v>9427</v>
      </c>
      <c r="K93" s="284">
        <f>IF('INGRESO DE DATOS'!$W$19=1,'Tablas Guyanas y Santa Elena'!E93,'Tablas Resto de Ecuador'!E93)</f>
        <v>7194</v>
      </c>
      <c r="L93" s="284">
        <f>IF('INGRESO DE DATOS'!$W$19=1,'Tablas Guyanas y Santa Elena'!F93,'Tablas Resto de Ecuador'!F93)</f>
        <v>5309</v>
      </c>
      <c r="M93" s="284">
        <f>IF('INGRESO DE DATOS'!$W$19=1,'Tablas Guyanas y Santa Elena'!G93,'Tablas Resto de Ecuador'!G93)</f>
        <v>4163</v>
      </c>
      <c r="O93" s="293">
        <f t="shared" si="18"/>
        <v>12100</v>
      </c>
      <c r="P93" s="293">
        <f t="shared" si="19"/>
        <v>9427</v>
      </c>
      <c r="Q93" s="293">
        <f t="shared" si="20"/>
        <v>7194</v>
      </c>
      <c r="R93" s="293">
        <f t="shared" si="21"/>
        <v>5309</v>
      </c>
      <c r="S93" s="293">
        <f t="shared" si="22"/>
        <v>4163</v>
      </c>
    </row>
    <row r="94" spans="1:19" ht="14" x14ac:dyDescent="0.2">
      <c r="A94" s="299">
        <v>31</v>
      </c>
      <c r="B94" s="291"/>
      <c r="C94" s="300">
        <f t="shared" si="12"/>
        <v>12100</v>
      </c>
      <c r="D94" s="300">
        <f t="shared" si="13"/>
        <v>9427</v>
      </c>
      <c r="E94" s="300">
        <f t="shared" si="14"/>
        <v>7194</v>
      </c>
      <c r="F94" s="300">
        <f t="shared" si="16"/>
        <v>5309</v>
      </c>
      <c r="G94" s="300">
        <f t="shared" si="17"/>
        <v>4163</v>
      </c>
      <c r="I94" s="284">
        <f>IF('INGRESO DE DATOS'!$W$19=1,'Tablas Guyanas y Santa Elena'!C94,'Tablas Resto de Ecuador'!C94)</f>
        <v>12100</v>
      </c>
      <c r="J94" s="284">
        <f>IF('INGRESO DE DATOS'!$W$19=1,'Tablas Guyanas y Santa Elena'!D94,'Tablas Resto de Ecuador'!D94)</f>
        <v>9427</v>
      </c>
      <c r="K94" s="284">
        <f>IF('INGRESO DE DATOS'!$W$19=1,'Tablas Guyanas y Santa Elena'!E94,'Tablas Resto de Ecuador'!E94)</f>
        <v>7194</v>
      </c>
      <c r="L94" s="284">
        <f>IF('INGRESO DE DATOS'!$W$19=1,'Tablas Guyanas y Santa Elena'!F94,'Tablas Resto de Ecuador'!F94)</f>
        <v>5309</v>
      </c>
      <c r="M94" s="284">
        <f>IF('INGRESO DE DATOS'!$W$19=1,'Tablas Guyanas y Santa Elena'!G94,'Tablas Resto de Ecuador'!G94)</f>
        <v>4163</v>
      </c>
      <c r="O94" s="293">
        <f t="shared" si="18"/>
        <v>12100</v>
      </c>
      <c r="P94" s="293">
        <f t="shared" si="19"/>
        <v>9427</v>
      </c>
      <c r="Q94" s="293">
        <f t="shared" si="20"/>
        <v>7194</v>
      </c>
      <c r="R94" s="293">
        <f t="shared" si="21"/>
        <v>5309</v>
      </c>
      <c r="S94" s="293">
        <f t="shared" si="22"/>
        <v>4163</v>
      </c>
    </row>
    <row r="95" spans="1:19" s="58" customFormat="1" ht="14" x14ac:dyDescent="0.2">
      <c r="A95" s="301">
        <v>32</v>
      </c>
      <c r="B95" s="291"/>
      <c r="C95" s="300">
        <f t="shared" si="12"/>
        <v>12100</v>
      </c>
      <c r="D95" s="300">
        <f t="shared" si="13"/>
        <v>9427</v>
      </c>
      <c r="E95" s="300">
        <f t="shared" si="14"/>
        <v>7194</v>
      </c>
      <c r="F95" s="300">
        <f t="shared" si="16"/>
        <v>5309</v>
      </c>
      <c r="G95" s="300">
        <f t="shared" si="17"/>
        <v>4163</v>
      </c>
      <c r="I95" s="284">
        <f>IF('INGRESO DE DATOS'!$W$19=1,'Tablas Guyanas y Santa Elena'!C95,'Tablas Resto de Ecuador'!C95)</f>
        <v>12100</v>
      </c>
      <c r="J95" s="284">
        <f>IF('INGRESO DE DATOS'!$W$19=1,'Tablas Guyanas y Santa Elena'!D95,'Tablas Resto de Ecuador'!D95)</f>
        <v>9427</v>
      </c>
      <c r="K95" s="284">
        <f>IF('INGRESO DE DATOS'!$W$19=1,'Tablas Guyanas y Santa Elena'!E95,'Tablas Resto de Ecuador'!E95)</f>
        <v>7194</v>
      </c>
      <c r="L95" s="284">
        <f>IF('INGRESO DE DATOS'!$W$19=1,'Tablas Guyanas y Santa Elena'!F95,'Tablas Resto de Ecuador'!F95)</f>
        <v>5309</v>
      </c>
      <c r="M95" s="284">
        <f>IF('INGRESO DE DATOS'!$W$19=1,'Tablas Guyanas y Santa Elena'!G95,'Tablas Resto de Ecuador'!G95)</f>
        <v>4163</v>
      </c>
      <c r="O95" s="293">
        <f t="shared" si="18"/>
        <v>12100</v>
      </c>
      <c r="P95" s="293">
        <f t="shared" si="19"/>
        <v>9427</v>
      </c>
      <c r="Q95" s="293">
        <f t="shared" si="20"/>
        <v>7194</v>
      </c>
      <c r="R95" s="293">
        <f t="shared" si="21"/>
        <v>5309</v>
      </c>
      <c r="S95" s="293">
        <f t="shared" si="22"/>
        <v>4163</v>
      </c>
    </row>
    <row r="96" spans="1:19" ht="14" x14ac:dyDescent="0.2">
      <c r="A96" s="299">
        <v>33</v>
      </c>
      <c r="B96" s="291"/>
      <c r="C96" s="300">
        <f t="shared" si="12"/>
        <v>12100</v>
      </c>
      <c r="D96" s="300">
        <f t="shared" si="13"/>
        <v>9427</v>
      </c>
      <c r="E96" s="300">
        <f t="shared" si="14"/>
        <v>7194</v>
      </c>
      <c r="F96" s="300">
        <f t="shared" si="16"/>
        <v>5309</v>
      </c>
      <c r="G96" s="300">
        <f t="shared" si="17"/>
        <v>4163</v>
      </c>
      <c r="I96" s="284">
        <f>IF('INGRESO DE DATOS'!$W$19=1,'Tablas Guyanas y Santa Elena'!C96,'Tablas Resto de Ecuador'!C96)</f>
        <v>12100</v>
      </c>
      <c r="J96" s="284">
        <f>IF('INGRESO DE DATOS'!$W$19=1,'Tablas Guyanas y Santa Elena'!D96,'Tablas Resto de Ecuador'!D96)</f>
        <v>9427</v>
      </c>
      <c r="K96" s="284">
        <f>IF('INGRESO DE DATOS'!$W$19=1,'Tablas Guyanas y Santa Elena'!E96,'Tablas Resto de Ecuador'!E96)</f>
        <v>7194</v>
      </c>
      <c r="L96" s="284">
        <f>IF('INGRESO DE DATOS'!$W$19=1,'Tablas Guyanas y Santa Elena'!F96,'Tablas Resto de Ecuador'!F96)</f>
        <v>5309</v>
      </c>
      <c r="M96" s="284">
        <f>IF('INGRESO DE DATOS'!$W$19=1,'Tablas Guyanas y Santa Elena'!G96,'Tablas Resto de Ecuador'!G96)</f>
        <v>4163</v>
      </c>
      <c r="O96" s="293">
        <f t="shared" si="18"/>
        <v>12100</v>
      </c>
      <c r="P96" s="293">
        <f t="shared" si="19"/>
        <v>9427</v>
      </c>
      <c r="Q96" s="293">
        <f t="shared" si="20"/>
        <v>7194</v>
      </c>
      <c r="R96" s="293">
        <f t="shared" si="21"/>
        <v>5309</v>
      </c>
      <c r="S96" s="293">
        <f t="shared" si="22"/>
        <v>4163</v>
      </c>
    </row>
    <row r="97" spans="1:19" ht="14" x14ac:dyDescent="0.2">
      <c r="A97" s="299">
        <v>34</v>
      </c>
      <c r="B97" s="291"/>
      <c r="C97" s="300">
        <f t="shared" si="12"/>
        <v>12100</v>
      </c>
      <c r="D97" s="300">
        <f t="shared" si="13"/>
        <v>9427</v>
      </c>
      <c r="E97" s="300">
        <f t="shared" si="14"/>
        <v>7194</v>
      </c>
      <c r="F97" s="300">
        <f t="shared" si="16"/>
        <v>5309</v>
      </c>
      <c r="G97" s="300">
        <f t="shared" si="17"/>
        <v>4163</v>
      </c>
      <c r="I97" s="284">
        <f>IF('INGRESO DE DATOS'!$W$19=1,'Tablas Guyanas y Santa Elena'!C97,'Tablas Resto de Ecuador'!C97)</f>
        <v>12100</v>
      </c>
      <c r="J97" s="284">
        <f>IF('INGRESO DE DATOS'!$W$19=1,'Tablas Guyanas y Santa Elena'!D97,'Tablas Resto de Ecuador'!D97)</f>
        <v>9427</v>
      </c>
      <c r="K97" s="284">
        <f>IF('INGRESO DE DATOS'!$W$19=1,'Tablas Guyanas y Santa Elena'!E97,'Tablas Resto de Ecuador'!E97)</f>
        <v>7194</v>
      </c>
      <c r="L97" s="284">
        <f>IF('INGRESO DE DATOS'!$W$19=1,'Tablas Guyanas y Santa Elena'!F97,'Tablas Resto de Ecuador'!F97)</f>
        <v>5309</v>
      </c>
      <c r="M97" s="284">
        <f>IF('INGRESO DE DATOS'!$W$19=1,'Tablas Guyanas y Santa Elena'!G97,'Tablas Resto de Ecuador'!G97)</f>
        <v>4163</v>
      </c>
      <c r="O97" s="293">
        <f t="shared" si="18"/>
        <v>12100</v>
      </c>
      <c r="P97" s="293">
        <f t="shared" si="19"/>
        <v>9427</v>
      </c>
      <c r="Q97" s="293">
        <f t="shared" si="20"/>
        <v>7194</v>
      </c>
      <c r="R97" s="293">
        <f t="shared" si="21"/>
        <v>5309</v>
      </c>
      <c r="S97" s="293">
        <f t="shared" si="22"/>
        <v>4163</v>
      </c>
    </row>
    <row r="98" spans="1:19" ht="14" x14ac:dyDescent="0.2">
      <c r="A98" s="299">
        <v>35</v>
      </c>
      <c r="B98" s="291"/>
      <c r="C98" s="300">
        <f t="shared" si="12"/>
        <v>13503</v>
      </c>
      <c r="D98" s="300">
        <f t="shared" si="13"/>
        <v>11388</v>
      </c>
      <c r="E98" s="300">
        <f t="shared" si="14"/>
        <v>8558</v>
      </c>
      <c r="F98" s="300">
        <f t="shared" si="16"/>
        <v>5870</v>
      </c>
      <c r="G98" s="300">
        <f t="shared" si="17"/>
        <v>4603</v>
      </c>
      <c r="I98" s="284">
        <f>IF('INGRESO DE DATOS'!$W$19=1,'Tablas Guyanas y Santa Elena'!C98,'Tablas Resto de Ecuador'!C98)</f>
        <v>13503</v>
      </c>
      <c r="J98" s="284">
        <f>IF('INGRESO DE DATOS'!$W$19=1,'Tablas Guyanas y Santa Elena'!D98,'Tablas Resto de Ecuador'!D98)</f>
        <v>11388</v>
      </c>
      <c r="K98" s="284">
        <f>IF('INGRESO DE DATOS'!$W$19=1,'Tablas Guyanas y Santa Elena'!E98,'Tablas Resto de Ecuador'!E98)</f>
        <v>8558</v>
      </c>
      <c r="L98" s="284">
        <f>IF('INGRESO DE DATOS'!$W$19=1,'Tablas Guyanas y Santa Elena'!F98,'Tablas Resto de Ecuador'!F98)</f>
        <v>5870</v>
      </c>
      <c r="M98" s="284">
        <f>IF('INGRESO DE DATOS'!$W$19=1,'Tablas Guyanas y Santa Elena'!G98,'Tablas Resto de Ecuador'!G98)</f>
        <v>4603</v>
      </c>
      <c r="O98" s="293">
        <f t="shared" si="18"/>
        <v>13503</v>
      </c>
      <c r="P98" s="293">
        <f t="shared" si="19"/>
        <v>11388</v>
      </c>
      <c r="Q98" s="293">
        <f t="shared" si="20"/>
        <v>8558</v>
      </c>
      <c r="R98" s="293">
        <f t="shared" si="21"/>
        <v>5870</v>
      </c>
      <c r="S98" s="293">
        <f t="shared" si="22"/>
        <v>4603</v>
      </c>
    </row>
    <row r="99" spans="1:19" ht="14" x14ac:dyDescent="0.2">
      <c r="A99" s="299">
        <v>36</v>
      </c>
      <c r="B99" s="291"/>
      <c r="C99" s="300">
        <f t="shared" si="12"/>
        <v>13503</v>
      </c>
      <c r="D99" s="300">
        <f t="shared" si="13"/>
        <v>11388</v>
      </c>
      <c r="E99" s="300">
        <f t="shared" si="14"/>
        <v>8558</v>
      </c>
      <c r="F99" s="300">
        <f t="shared" si="16"/>
        <v>5870</v>
      </c>
      <c r="G99" s="300">
        <f t="shared" si="17"/>
        <v>4603</v>
      </c>
      <c r="I99" s="284">
        <f>IF('INGRESO DE DATOS'!$W$19=1,'Tablas Guyanas y Santa Elena'!C99,'Tablas Resto de Ecuador'!C99)</f>
        <v>13503</v>
      </c>
      <c r="J99" s="284">
        <f>IF('INGRESO DE DATOS'!$W$19=1,'Tablas Guyanas y Santa Elena'!D99,'Tablas Resto de Ecuador'!D99)</f>
        <v>11388</v>
      </c>
      <c r="K99" s="284">
        <f>IF('INGRESO DE DATOS'!$W$19=1,'Tablas Guyanas y Santa Elena'!E99,'Tablas Resto de Ecuador'!E99)</f>
        <v>8558</v>
      </c>
      <c r="L99" s="284">
        <f>IF('INGRESO DE DATOS'!$W$19=1,'Tablas Guyanas y Santa Elena'!F99,'Tablas Resto de Ecuador'!F99)</f>
        <v>5870</v>
      </c>
      <c r="M99" s="284">
        <f>IF('INGRESO DE DATOS'!$W$19=1,'Tablas Guyanas y Santa Elena'!G99,'Tablas Resto de Ecuador'!G99)</f>
        <v>4603</v>
      </c>
      <c r="O99" s="293">
        <f t="shared" si="18"/>
        <v>13503</v>
      </c>
      <c r="P99" s="293">
        <f t="shared" si="19"/>
        <v>11388</v>
      </c>
      <c r="Q99" s="293">
        <f t="shared" si="20"/>
        <v>8558</v>
      </c>
      <c r="R99" s="293">
        <f t="shared" si="21"/>
        <v>5870</v>
      </c>
      <c r="S99" s="293">
        <f t="shared" si="22"/>
        <v>4603</v>
      </c>
    </row>
    <row r="100" spans="1:19" ht="14" x14ac:dyDescent="0.2">
      <c r="A100" s="299">
        <v>37</v>
      </c>
      <c r="B100" s="291"/>
      <c r="C100" s="300">
        <f t="shared" si="12"/>
        <v>13503</v>
      </c>
      <c r="D100" s="300">
        <f t="shared" si="13"/>
        <v>11388</v>
      </c>
      <c r="E100" s="300">
        <f t="shared" si="14"/>
        <v>8558</v>
      </c>
      <c r="F100" s="300">
        <f t="shared" si="16"/>
        <v>5870</v>
      </c>
      <c r="G100" s="300">
        <f t="shared" si="17"/>
        <v>4603</v>
      </c>
      <c r="I100" s="284">
        <f>IF('INGRESO DE DATOS'!$W$19=1,'Tablas Guyanas y Santa Elena'!C100,'Tablas Resto de Ecuador'!C100)</f>
        <v>13503</v>
      </c>
      <c r="J100" s="284">
        <f>IF('INGRESO DE DATOS'!$W$19=1,'Tablas Guyanas y Santa Elena'!D100,'Tablas Resto de Ecuador'!D100)</f>
        <v>11388</v>
      </c>
      <c r="K100" s="284">
        <f>IF('INGRESO DE DATOS'!$W$19=1,'Tablas Guyanas y Santa Elena'!E100,'Tablas Resto de Ecuador'!E100)</f>
        <v>8558</v>
      </c>
      <c r="L100" s="284">
        <f>IF('INGRESO DE DATOS'!$W$19=1,'Tablas Guyanas y Santa Elena'!F100,'Tablas Resto de Ecuador'!F100)</f>
        <v>5870</v>
      </c>
      <c r="M100" s="284">
        <f>IF('INGRESO DE DATOS'!$W$19=1,'Tablas Guyanas y Santa Elena'!G100,'Tablas Resto de Ecuador'!G100)</f>
        <v>4603</v>
      </c>
      <c r="O100" s="293">
        <f t="shared" si="18"/>
        <v>13503</v>
      </c>
      <c r="P100" s="293">
        <f t="shared" si="19"/>
        <v>11388</v>
      </c>
      <c r="Q100" s="293">
        <f t="shared" si="20"/>
        <v>8558</v>
      </c>
      <c r="R100" s="293">
        <f t="shared" si="21"/>
        <v>5870</v>
      </c>
      <c r="S100" s="293">
        <f t="shared" si="22"/>
        <v>4603</v>
      </c>
    </row>
    <row r="101" spans="1:19" ht="14" x14ac:dyDescent="0.2">
      <c r="A101" s="299">
        <v>38</v>
      </c>
      <c r="B101" s="291"/>
      <c r="C101" s="300">
        <f t="shared" si="12"/>
        <v>13503</v>
      </c>
      <c r="D101" s="300">
        <f t="shared" si="13"/>
        <v>11388</v>
      </c>
      <c r="E101" s="300">
        <f t="shared" si="14"/>
        <v>8558</v>
      </c>
      <c r="F101" s="300">
        <f t="shared" si="16"/>
        <v>5870</v>
      </c>
      <c r="G101" s="300">
        <f t="shared" si="17"/>
        <v>4603</v>
      </c>
      <c r="I101" s="284">
        <f>IF('INGRESO DE DATOS'!$W$19=1,'Tablas Guyanas y Santa Elena'!C101,'Tablas Resto de Ecuador'!C101)</f>
        <v>13503</v>
      </c>
      <c r="J101" s="284">
        <f>IF('INGRESO DE DATOS'!$W$19=1,'Tablas Guyanas y Santa Elena'!D101,'Tablas Resto de Ecuador'!D101)</f>
        <v>11388</v>
      </c>
      <c r="K101" s="284">
        <f>IF('INGRESO DE DATOS'!$W$19=1,'Tablas Guyanas y Santa Elena'!E101,'Tablas Resto de Ecuador'!E101)</f>
        <v>8558</v>
      </c>
      <c r="L101" s="284">
        <f>IF('INGRESO DE DATOS'!$W$19=1,'Tablas Guyanas y Santa Elena'!F101,'Tablas Resto de Ecuador'!F101)</f>
        <v>5870</v>
      </c>
      <c r="M101" s="284">
        <f>IF('INGRESO DE DATOS'!$W$19=1,'Tablas Guyanas y Santa Elena'!G101,'Tablas Resto de Ecuador'!G101)</f>
        <v>4603</v>
      </c>
      <c r="O101" s="293">
        <f t="shared" si="18"/>
        <v>13503</v>
      </c>
      <c r="P101" s="293">
        <f t="shared" si="19"/>
        <v>11388</v>
      </c>
      <c r="Q101" s="293">
        <f t="shared" si="20"/>
        <v>8558</v>
      </c>
      <c r="R101" s="293">
        <f t="shared" si="21"/>
        <v>5870</v>
      </c>
      <c r="S101" s="293">
        <f t="shared" si="22"/>
        <v>4603</v>
      </c>
    </row>
    <row r="102" spans="1:19" ht="14" x14ac:dyDescent="0.2">
      <c r="A102" s="299">
        <v>39</v>
      </c>
      <c r="B102" s="291"/>
      <c r="C102" s="300">
        <f t="shared" si="12"/>
        <v>13503</v>
      </c>
      <c r="D102" s="300">
        <f t="shared" si="13"/>
        <v>11388</v>
      </c>
      <c r="E102" s="300">
        <f t="shared" si="14"/>
        <v>8558</v>
      </c>
      <c r="F102" s="300">
        <f t="shared" si="16"/>
        <v>5870</v>
      </c>
      <c r="G102" s="300">
        <f t="shared" si="17"/>
        <v>4603</v>
      </c>
      <c r="I102" s="284">
        <f>IF('INGRESO DE DATOS'!$W$19=1,'Tablas Guyanas y Santa Elena'!C102,'Tablas Resto de Ecuador'!C102)</f>
        <v>13503</v>
      </c>
      <c r="J102" s="284">
        <f>IF('INGRESO DE DATOS'!$W$19=1,'Tablas Guyanas y Santa Elena'!D102,'Tablas Resto de Ecuador'!D102)</f>
        <v>11388</v>
      </c>
      <c r="K102" s="284">
        <f>IF('INGRESO DE DATOS'!$W$19=1,'Tablas Guyanas y Santa Elena'!E102,'Tablas Resto de Ecuador'!E102)</f>
        <v>8558</v>
      </c>
      <c r="L102" s="284">
        <f>IF('INGRESO DE DATOS'!$W$19=1,'Tablas Guyanas y Santa Elena'!F102,'Tablas Resto de Ecuador'!F102)</f>
        <v>5870</v>
      </c>
      <c r="M102" s="284">
        <f>IF('INGRESO DE DATOS'!$W$19=1,'Tablas Guyanas y Santa Elena'!G102,'Tablas Resto de Ecuador'!G102)</f>
        <v>4603</v>
      </c>
      <c r="O102" s="293">
        <f t="shared" si="18"/>
        <v>13503</v>
      </c>
      <c r="P102" s="293">
        <f t="shared" si="19"/>
        <v>11388</v>
      </c>
      <c r="Q102" s="293">
        <f t="shared" si="20"/>
        <v>8558</v>
      </c>
      <c r="R102" s="293">
        <f t="shared" si="21"/>
        <v>5870</v>
      </c>
      <c r="S102" s="293">
        <f t="shared" si="22"/>
        <v>4603</v>
      </c>
    </row>
    <row r="103" spans="1:19" s="411" customFormat="1" ht="14" x14ac:dyDescent="0.2">
      <c r="A103" s="408">
        <v>40</v>
      </c>
      <c r="B103" s="409"/>
      <c r="C103" s="410">
        <f t="shared" si="12"/>
        <v>15128</v>
      </c>
      <c r="D103" s="410">
        <f t="shared" si="13"/>
        <v>13343</v>
      </c>
      <c r="E103" s="410">
        <f t="shared" si="14"/>
        <v>9536</v>
      </c>
      <c r="F103" s="410">
        <f t="shared" si="16"/>
        <v>6521</v>
      </c>
      <c r="G103" s="410">
        <f t="shared" si="17"/>
        <v>5117</v>
      </c>
      <c r="I103" s="412">
        <f>IF('INGRESO DE DATOS'!$W$19=1,'Tablas Guyanas y Santa Elena'!C103,'Tablas Resto de Ecuador'!C103)</f>
        <v>15128</v>
      </c>
      <c r="J103" s="412">
        <f>IF('INGRESO DE DATOS'!$W$19=1,'Tablas Guyanas y Santa Elena'!D103,'Tablas Resto de Ecuador'!D103)</f>
        <v>13343</v>
      </c>
      <c r="K103" s="412">
        <f>IF('INGRESO DE DATOS'!$W$19=1,'Tablas Guyanas y Santa Elena'!E103,'Tablas Resto de Ecuador'!E103)</f>
        <v>9536</v>
      </c>
      <c r="L103" s="412">
        <f>IF('INGRESO DE DATOS'!$W$19=1,'Tablas Guyanas y Santa Elena'!F103,'Tablas Resto de Ecuador'!F103)</f>
        <v>6521</v>
      </c>
      <c r="M103" s="412">
        <f>IF('INGRESO DE DATOS'!$W$19=1,'Tablas Guyanas y Santa Elena'!G103,'Tablas Resto de Ecuador'!G103)</f>
        <v>5117</v>
      </c>
      <c r="O103" s="413">
        <f t="shared" si="18"/>
        <v>15128</v>
      </c>
      <c r="P103" s="413">
        <f t="shared" si="19"/>
        <v>13343</v>
      </c>
      <c r="Q103" s="413">
        <f t="shared" si="20"/>
        <v>9536</v>
      </c>
      <c r="R103" s="413">
        <f t="shared" si="21"/>
        <v>6521</v>
      </c>
      <c r="S103" s="413">
        <f t="shared" si="22"/>
        <v>5117</v>
      </c>
    </row>
    <row r="104" spans="1:19" ht="14" x14ac:dyDescent="0.2">
      <c r="A104" s="299">
        <v>41</v>
      </c>
      <c r="B104" s="291"/>
      <c r="C104" s="300">
        <f t="shared" si="12"/>
        <v>15128</v>
      </c>
      <c r="D104" s="300">
        <f t="shared" si="13"/>
        <v>13343</v>
      </c>
      <c r="E104" s="300">
        <f t="shared" si="14"/>
        <v>9536</v>
      </c>
      <c r="F104" s="300">
        <f t="shared" si="16"/>
        <v>6521</v>
      </c>
      <c r="G104" s="300">
        <f t="shared" si="17"/>
        <v>5117</v>
      </c>
      <c r="I104" s="284">
        <f>IF('INGRESO DE DATOS'!$W$19=1,'Tablas Guyanas y Santa Elena'!C104,'Tablas Resto de Ecuador'!C104)</f>
        <v>15128</v>
      </c>
      <c r="J104" s="284">
        <f>IF('INGRESO DE DATOS'!$W$19=1,'Tablas Guyanas y Santa Elena'!D104,'Tablas Resto de Ecuador'!D104)</f>
        <v>13343</v>
      </c>
      <c r="K104" s="284">
        <f>IF('INGRESO DE DATOS'!$W$19=1,'Tablas Guyanas y Santa Elena'!E104,'Tablas Resto de Ecuador'!E104)</f>
        <v>9536</v>
      </c>
      <c r="L104" s="284">
        <f>IF('INGRESO DE DATOS'!$W$19=1,'Tablas Guyanas y Santa Elena'!F104,'Tablas Resto de Ecuador'!F104)</f>
        <v>6521</v>
      </c>
      <c r="M104" s="284">
        <f>IF('INGRESO DE DATOS'!$W$19=1,'Tablas Guyanas y Santa Elena'!G104,'Tablas Resto de Ecuador'!G104)</f>
        <v>5117</v>
      </c>
      <c r="O104" s="293">
        <f t="shared" si="18"/>
        <v>15128</v>
      </c>
      <c r="P104" s="293">
        <f t="shared" si="19"/>
        <v>13343</v>
      </c>
      <c r="Q104" s="293">
        <f t="shared" si="20"/>
        <v>9536</v>
      </c>
      <c r="R104" s="293">
        <f t="shared" si="21"/>
        <v>6521</v>
      </c>
      <c r="S104" s="293">
        <f t="shared" si="22"/>
        <v>5117</v>
      </c>
    </row>
    <row r="105" spans="1:19" ht="14" x14ac:dyDescent="0.2">
      <c r="A105" s="299">
        <v>42</v>
      </c>
      <c r="B105" s="291"/>
      <c r="C105" s="300">
        <f t="shared" si="12"/>
        <v>15128</v>
      </c>
      <c r="D105" s="300">
        <f t="shared" si="13"/>
        <v>13343</v>
      </c>
      <c r="E105" s="300">
        <f t="shared" si="14"/>
        <v>9536</v>
      </c>
      <c r="F105" s="300">
        <f t="shared" si="16"/>
        <v>6521</v>
      </c>
      <c r="G105" s="300">
        <f t="shared" si="17"/>
        <v>5117</v>
      </c>
      <c r="I105" s="284">
        <f>IF('INGRESO DE DATOS'!$W$19=1,'Tablas Guyanas y Santa Elena'!C105,'Tablas Resto de Ecuador'!C105)</f>
        <v>15128</v>
      </c>
      <c r="J105" s="284">
        <f>IF('INGRESO DE DATOS'!$W$19=1,'Tablas Guyanas y Santa Elena'!D105,'Tablas Resto de Ecuador'!D105)</f>
        <v>13343</v>
      </c>
      <c r="K105" s="284">
        <f>IF('INGRESO DE DATOS'!$W$19=1,'Tablas Guyanas y Santa Elena'!E105,'Tablas Resto de Ecuador'!E105)</f>
        <v>9536</v>
      </c>
      <c r="L105" s="284">
        <f>IF('INGRESO DE DATOS'!$W$19=1,'Tablas Guyanas y Santa Elena'!F105,'Tablas Resto de Ecuador'!F105)</f>
        <v>6521</v>
      </c>
      <c r="M105" s="284">
        <f>IF('INGRESO DE DATOS'!$W$19=1,'Tablas Guyanas y Santa Elena'!G105,'Tablas Resto de Ecuador'!G105)</f>
        <v>5117</v>
      </c>
      <c r="O105" s="293">
        <f t="shared" si="18"/>
        <v>15128</v>
      </c>
      <c r="P105" s="293">
        <f t="shared" si="19"/>
        <v>13343</v>
      </c>
      <c r="Q105" s="293">
        <f t="shared" si="20"/>
        <v>9536</v>
      </c>
      <c r="R105" s="293">
        <f t="shared" si="21"/>
        <v>6521</v>
      </c>
      <c r="S105" s="293">
        <f t="shared" si="22"/>
        <v>5117</v>
      </c>
    </row>
    <row r="106" spans="1:19" ht="14" x14ac:dyDescent="0.2">
      <c r="A106" s="299">
        <v>43</v>
      </c>
      <c r="B106" s="291"/>
      <c r="C106" s="300">
        <f t="shared" si="12"/>
        <v>15128</v>
      </c>
      <c r="D106" s="300">
        <f t="shared" si="13"/>
        <v>13343</v>
      </c>
      <c r="E106" s="300">
        <f t="shared" si="14"/>
        <v>9536</v>
      </c>
      <c r="F106" s="300">
        <f t="shared" si="16"/>
        <v>6521</v>
      </c>
      <c r="G106" s="300">
        <f t="shared" si="17"/>
        <v>5117</v>
      </c>
      <c r="I106" s="284">
        <f>IF('INGRESO DE DATOS'!$W$19=1,'Tablas Guyanas y Santa Elena'!C106,'Tablas Resto de Ecuador'!C106)</f>
        <v>15128</v>
      </c>
      <c r="J106" s="284">
        <f>IF('INGRESO DE DATOS'!$W$19=1,'Tablas Guyanas y Santa Elena'!D106,'Tablas Resto de Ecuador'!D106)</f>
        <v>13343</v>
      </c>
      <c r="K106" s="284">
        <f>IF('INGRESO DE DATOS'!$W$19=1,'Tablas Guyanas y Santa Elena'!E106,'Tablas Resto de Ecuador'!E106)</f>
        <v>9536</v>
      </c>
      <c r="L106" s="284">
        <f>IF('INGRESO DE DATOS'!$W$19=1,'Tablas Guyanas y Santa Elena'!F106,'Tablas Resto de Ecuador'!F106)</f>
        <v>6521</v>
      </c>
      <c r="M106" s="284">
        <f>IF('INGRESO DE DATOS'!$W$19=1,'Tablas Guyanas y Santa Elena'!G106,'Tablas Resto de Ecuador'!G106)</f>
        <v>5117</v>
      </c>
      <c r="O106" s="293">
        <f t="shared" si="18"/>
        <v>15128</v>
      </c>
      <c r="P106" s="293">
        <f t="shared" si="19"/>
        <v>13343</v>
      </c>
      <c r="Q106" s="293">
        <f t="shared" si="20"/>
        <v>9536</v>
      </c>
      <c r="R106" s="293">
        <f t="shared" si="21"/>
        <v>6521</v>
      </c>
      <c r="S106" s="293">
        <f t="shared" si="22"/>
        <v>5117</v>
      </c>
    </row>
    <row r="107" spans="1:19" ht="14" x14ac:dyDescent="0.2">
      <c r="A107" s="299">
        <v>44</v>
      </c>
      <c r="B107" s="291"/>
      <c r="C107" s="300">
        <f t="shared" si="12"/>
        <v>15128</v>
      </c>
      <c r="D107" s="300">
        <f t="shared" si="13"/>
        <v>13343</v>
      </c>
      <c r="E107" s="300">
        <f t="shared" si="14"/>
        <v>9536</v>
      </c>
      <c r="F107" s="300">
        <f t="shared" si="16"/>
        <v>6521</v>
      </c>
      <c r="G107" s="300">
        <f t="shared" si="17"/>
        <v>5117</v>
      </c>
      <c r="I107" s="284">
        <f>IF('INGRESO DE DATOS'!$W$19=1,'Tablas Guyanas y Santa Elena'!C107,'Tablas Resto de Ecuador'!C107)</f>
        <v>15128</v>
      </c>
      <c r="J107" s="284">
        <f>IF('INGRESO DE DATOS'!$W$19=1,'Tablas Guyanas y Santa Elena'!D107,'Tablas Resto de Ecuador'!D107)</f>
        <v>13343</v>
      </c>
      <c r="K107" s="284">
        <f>IF('INGRESO DE DATOS'!$W$19=1,'Tablas Guyanas y Santa Elena'!E107,'Tablas Resto de Ecuador'!E107)</f>
        <v>9536</v>
      </c>
      <c r="L107" s="284">
        <f>IF('INGRESO DE DATOS'!$W$19=1,'Tablas Guyanas y Santa Elena'!F107,'Tablas Resto de Ecuador'!F107)</f>
        <v>6521</v>
      </c>
      <c r="M107" s="284">
        <f>IF('INGRESO DE DATOS'!$W$19=1,'Tablas Guyanas y Santa Elena'!G107,'Tablas Resto de Ecuador'!G107)</f>
        <v>5117</v>
      </c>
      <c r="O107" s="293">
        <f t="shared" si="18"/>
        <v>15128</v>
      </c>
      <c r="P107" s="293">
        <f t="shared" si="19"/>
        <v>13343</v>
      </c>
      <c r="Q107" s="293">
        <f t="shared" si="20"/>
        <v>9536</v>
      </c>
      <c r="R107" s="293">
        <f t="shared" si="21"/>
        <v>6521</v>
      </c>
      <c r="S107" s="293">
        <f t="shared" si="22"/>
        <v>5117</v>
      </c>
    </row>
    <row r="108" spans="1:19" s="411" customFormat="1" ht="14" x14ac:dyDescent="0.2">
      <c r="A108" s="408">
        <v>45</v>
      </c>
      <c r="B108" s="409"/>
      <c r="C108" s="410">
        <f t="shared" si="12"/>
        <v>16929</v>
      </c>
      <c r="D108" s="410">
        <f t="shared" si="13"/>
        <v>13437</v>
      </c>
      <c r="E108" s="410">
        <f t="shared" si="14"/>
        <v>10602</v>
      </c>
      <c r="F108" s="410">
        <f t="shared" si="16"/>
        <v>7257</v>
      </c>
      <c r="G108" s="410">
        <f t="shared" si="17"/>
        <v>5693</v>
      </c>
      <c r="I108" s="412">
        <f>IF('INGRESO DE DATOS'!$W$19=1,'Tablas Guyanas y Santa Elena'!C108,'Tablas Resto de Ecuador'!C108)</f>
        <v>16929</v>
      </c>
      <c r="J108" s="412">
        <f>IF('INGRESO DE DATOS'!$W$19=1,'Tablas Guyanas y Santa Elena'!D108,'Tablas Resto de Ecuador'!D108)</f>
        <v>13437</v>
      </c>
      <c r="K108" s="412">
        <f>IF('INGRESO DE DATOS'!$W$19=1,'Tablas Guyanas y Santa Elena'!E108,'Tablas Resto de Ecuador'!E108)</f>
        <v>10602</v>
      </c>
      <c r="L108" s="412">
        <f>IF('INGRESO DE DATOS'!$W$19=1,'Tablas Guyanas y Santa Elena'!F108,'Tablas Resto de Ecuador'!F108)</f>
        <v>7257</v>
      </c>
      <c r="M108" s="412">
        <f>IF('INGRESO DE DATOS'!$W$19=1,'Tablas Guyanas y Santa Elena'!G108,'Tablas Resto de Ecuador'!G108)</f>
        <v>5693</v>
      </c>
      <c r="O108" s="413">
        <f t="shared" si="18"/>
        <v>16929</v>
      </c>
      <c r="P108" s="413">
        <f t="shared" si="19"/>
        <v>13437</v>
      </c>
      <c r="Q108" s="413">
        <f t="shared" si="20"/>
        <v>10602</v>
      </c>
      <c r="R108" s="413">
        <f t="shared" si="21"/>
        <v>7257</v>
      </c>
      <c r="S108" s="413">
        <f t="shared" si="22"/>
        <v>5693</v>
      </c>
    </row>
    <row r="109" spans="1:19" ht="14" x14ac:dyDescent="0.2">
      <c r="A109" s="299">
        <v>46</v>
      </c>
      <c r="B109" s="291"/>
      <c r="C109" s="300">
        <f t="shared" si="12"/>
        <v>16929</v>
      </c>
      <c r="D109" s="300">
        <f t="shared" si="13"/>
        <v>13437</v>
      </c>
      <c r="E109" s="300">
        <f t="shared" si="14"/>
        <v>10602</v>
      </c>
      <c r="F109" s="300">
        <f t="shared" si="16"/>
        <v>7257</v>
      </c>
      <c r="G109" s="300">
        <f t="shared" si="17"/>
        <v>5693</v>
      </c>
      <c r="I109" s="284">
        <f>IF('INGRESO DE DATOS'!$W$19=1,'Tablas Guyanas y Santa Elena'!C109,'Tablas Resto de Ecuador'!C109)</f>
        <v>16929</v>
      </c>
      <c r="J109" s="284">
        <f>IF('INGRESO DE DATOS'!$W$19=1,'Tablas Guyanas y Santa Elena'!D109,'Tablas Resto de Ecuador'!D109)</f>
        <v>13437</v>
      </c>
      <c r="K109" s="284">
        <f>IF('INGRESO DE DATOS'!$W$19=1,'Tablas Guyanas y Santa Elena'!E109,'Tablas Resto de Ecuador'!E109)</f>
        <v>10602</v>
      </c>
      <c r="L109" s="284">
        <f>IF('INGRESO DE DATOS'!$W$19=1,'Tablas Guyanas y Santa Elena'!F109,'Tablas Resto de Ecuador'!F109)</f>
        <v>7257</v>
      </c>
      <c r="M109" s="284">
        <f>IF('INGRESO DE DATOS'!$W$19=1,'Tablas Guyanas y Santa Elena'!G109,'Tablas Resto de Ecuador'!G109)</f>
        <v>5693</v>
      </c>
      <c r="O109" s="293">
        <f t="shared" si="18"/>
        <v>16929</v>
      </c>
      <c r="P109" s="293">
        <f t="shared" si="19"/>
        <v>13437</v>
      </c>
      <c r="Q109" s="293">
        <f t="shared" si="20"/>
        <v>10602</v>
      </c>
      <c r="R109" s="293">
        <f t="shared" si="21"/>
        <v>7257</v>
      </c>
      <c r="S109" s="293">
        <f t="shared" si="22"/>
        <v>5693</v>
      </c>
    </row>
    <row r="110" spans="1:19" ht="14" x14ac:dyDescent="0.2">
      <c r="A110" s="299">
        <v>47</v>
      </c>
      <c r="B110" s="291"/>
      <c r="C110" s="300">
        <f t="shared" si="12"/>
        <v>16929</v>
      </c>
      <c r="D110" s="300">
        <f t="shared" si="13"/>
        <v>13437</v>
      </c>
      <c r="E110" s="300">
        <f t="shared" si="14"/>
        <v>10602</v>
      </c>
      <c r="F110" s="300">
        <f t="shared" si="16"/>
        <v>7257</v>
      </c>
      <c r="G110" s="300">
        <f t="shared" si="17"/>
        <v>5693</v>
      </c>
      <c r="I110" s="284">
        <f>IF('INGRESO DE DATOS'!$W$19=1,'Tablas Guyanas y Santa Elena'!C110,'Tablas Resto de Ecuador'!C110)</f>
        <v>16929</v>
      </c>
      <c r="J110" s="284">
        <f>IF('INGRESO DE DATOS'!$W$19=1,'Tablas Guyanas y Santa Elena'!D110,'Tablas Resto de Ecuador'!D110)</f>
        <v>13437</v>
      </c>
      <c r="K110" s="284">
        <f>IF('INGRESO DE DATOS'!$W$19=1,'Tablas Guyanas y Santa Elena'!E110,'Tablas Resto de Ecuador'!E110)</f>
        <v>10602</v>
      </c>
      <c r="L110" s="284">
        <f>IF('INGRESO DE DATOS'!$W$19=1,'Tablas Guyanas y Santa Elena'!F110,'Tablas Resto de Ecuador'!F110)</f>
        <v>7257</v>
      </c>
      <c r="M110" s="284">
        <f>IF('INGRESO DE DATOS'!$W$19=1,'Tablas Guyanas y Santa Elena'!G110,'Tablas Resto de Ecuador'!G110)</f>
        <v>5693</v>
      </c>
      <c r="O110" s="293">
        <f t="shared" si="18"/>
        <v>16929</v>
      </c>
      <c r="P110" s="293">
        <f t="shared" si="19"/>
        <v>13437</v>
      </c>
      <c r="Q110" s="293">
        <f t="shared" si="20"/>
        <v>10602</v>
      </c>
      <c r="R110" s="293">
        <f t="shared" si="21"/>
        <v>7257</v>
      </c>
      <c r="S110" s="293">
        <f t="shared" si="22"/>
        <v>5693</v>
      </c>
    </row>
    <row r="111" spans="1:19" ht="14" x14ac:dyDescent="0.2">
      <c r="A111" s="299">
        <v>48</v>
      </c>
      <c r="B111" s="291"/>
      <c r="C111" s="300">
        <f t="shared" si="12"/>
        <v>16929</v>
      </c>
      <c r="D111" s="300">
        <f t="shared" si="13"/>
        <v>13437</v>
      </c>
      <c r="E111" s="300">
        <f t="shared" si="14"/>
        <v>10602</v>
      </c>
      <c r="F111" s="300">
        <f t="shared" si="16"/>
        <v>7257</v>
      </c>
      <c r="G111" s="300">
        <f t="shared" si="17"/>
        <v>5693</v>
      </c>
      <c r="I111" s="284">
        <f>IF('INGRESO DE DATOS'!$W$19=1,'Tablas Guyanas y Santa Elena'!C111,'Tablas Resto de Ecuador'!C111)</f>
        <v>16929</v>
      </c>
      <c r="J111" s="284">
        <f>IF('INGRESO DE DATOS'!$W$19=1,'Tablas Guyanas y Santa Elena'!D111,'Tablas Resto de Ecuador'!D111)</f>
        <v>13437</v>
      </c>
      <c r="K111" s="284">
        <f>IF('INGRESO DE DATOS'!$W$19=1,'Tablas Guyanas y Santa Elena'!E111,'Tablas Resto de Ecuador'!E111)</f>
        <v>10602</v>
      </c>
      <c r="L111" s="284">
        <f>IF('INGRESO DE DATOS'!$W$19=1,'Tablas Guyanas y Santa Elena'!F111,'Tablas Resto de Ecuador'!F111)</f>
        <v>7257</v>
      </c>
      <c r="M111" s="284">
        <f>IF('INGRESO DE DATOS'!$W$19=1,'Tablas Guyanas y Santa Elena'!G111,'Tablas Resto de Ecuador'!G111)</f>
        <v>5693</v>
      </c>
      <c r="O111" s="293">
        <f t="shared" si="18"/>
        <v>16929</v>
      </c>
      <c r="P111" s="293">
        <f t="shared" si="19"/>
        <v>13437</v>
      </c>
      <c r="Q111" s="293">
        <f t="shared" si="20"/>
        <v>10602</v>
      </c>
      <c r="R111" s="293">
        <f t="shared" si="21"/>
        <v>7257</v>
      </c>
      <c r="S111" s="293">
        <f t="shared" si="22"/>
        <v>5693</v>
      </c>
    </row>
    <row r="112" spans="1:19" ht="14" x14ac:dyDescent="0.2">
      <c r="A112" s="299">
        <v>49</v>
      </c>
      <c r="B112" s="291"/>
      <c r="C112" s="300">
        <f t="shared" si="12"/>
        <v>16929</v>
      </c>
      <c r="D112" s="300">
        <f t="shared" si="13"/>
        <v>13437</v>
      </c>
      <c r="E112" s="300">
        <f t="shared" si="14"/>
        <v>10602</v>
      </c>
      <c r="F112" s="300">
        <f t="shared" si="16"/>
        <v>7257</v>
      </c>
      <c r="G112" s="300">
        <f t="shared" si="17"/>
        <v>5693</v>
      </c>
      <c r="I112" s="284">
        <f>IF('INGRESO DE DATOS'!$W$19=1,'Tablas Guyanas y Santa Elena'!C112,'Tablas Resto de Ecuador'!C112)</f>
        <v>16929</v>
      </c>
      <c r="J112" s="284">
        <f>IF('INGRESO DE DATOS'!$W$19=1,'Tablas Guyanas y Santa Elena'!D112,'Tablas Resto de Ecuador'!D112)</f>
        <v>13437</v>
      </c>
      <c r="K112" s="284">
        <f>IF('INGRESO DE DATOS'!$W$19=1,'Tablas Guyanas y Santa Elena'!E112,'Tablas Resto de Ecuador'!E112)</f>
        <v>10602</v>
      </c>
      <c r="L112" s="284">
        <f>IF('INGRESO DE DATOS'!$W$19=1,'Tablas Guyanas y Santa Elena'!F112,'Tablas Resto de Ecuador'!F112)</f>
        <v>7257</v>
      </c>
      <c r="M112" s="284">
        <f>IF('INGRESO DE DATOS'!$W$19=1,'Tablas Guyanas y Santa Elena'!G112,'Tablas Resto de Ecuador'!G112)</f>
        <v>5693</v>
      </c>
      <c r="O112" s="293">
        <f t="shared" si="18"/>
        <v>16929</v>
      </c>
      <c r="P112" s="293">
        <f t="shared" si="19"/>
        <v>13437</v>
      </c>
      <c r="Q112" s="293">
        <f t="shared" si="20"/>
        <v>10602</v>
      </c>
      <c r="R112" s="293">
        <f t="shared" si="21"/>
        <v>7257</v>
      </c>
      <c r="S112" s="293">
        <f t="shared" si="22"/>
        <v>5693</v>
      </c>
    </row>
    <row r="113" spans="1:19" ht="14" x14ac:dyDescent="0.2">
      <c r="A113" s="299">
        <v>50</v>
      </c>
      <c r="B113" s="291"/>
      <c r="C113" s="300">
        <f t="shared" ref="C113:C144" si="23">O113*$X$2</f>
        <v>18959</v>
      </c>
      <c r="D113" s="300">
        <f t="shared" ref="D113:D144" si="24">P113*$X$2</f>
        <v>14193</v>
      </c>
      <c r="E113" s="300">
        <f t="shared" ref="E113:E144" si="25">Q113*$X$2</f>
        <v>11454</v>
      </c>
      <c r="F113" s="300">
        <f t="shared" si="16"/>
        <v>8098</v>
      </c>
      <c r="G113" s="300">
        <f t="shared" si="17"/>
        <v>6352</v>
      </c>
      <c r="I113" s="284">
        <f>IF('INGRESO DE DATOS'!$W$19=1,'Tablas Guyanas y Santa Elena'!C113,'Tablas Resto de Ecuador'!C113)</f>
        <v>18959</v>
      </c>
      <c r="J113" s="284">
        <f>IF('INGRESO DE DATOS'!$W$19=1,'Tablas Guyanas y Santa Elena'!D113,'Tablas Resto de Ecuador'!D113)</f>
        <v>14193</v>
      </c>
      <c r="K113" s="284">
        <f>IF('INGRESO DE DATOS'!$W$19=1,'Tablas Guyanas y Santa Elena'!E113,'Tablas Resto de Ecuador'!E113)</f>
        <v>11454</v>
      </c>
      <c r="L113" s="284">
        <f>IF('INGRESO DE DATOS'!$W$19=1,'Tablas Guyanas y Santa Elena'!F113,'Tablas Resto de Ecuador'!F113)</f>
        <v>8098</v>
      </c>
      <c r="M113" s="284">
        <f>IF('INGRESO DE DATOS'!$W$19=1,'Tablas Guyanas y Santa Elena'!G113,'Tablas Resto de Ecuador'!G113)</f>
        <v>6352</v>
      </c>
      <c r="O113" s="293">
        <f t="shared" si="18"/>
        <v>18959</v>
      </c>
      <c r="P113" s="293">
        <f t="shared" si="19"/>
        <v>14193</v>
      </c>
      <c r="Q113" s="293">
        <f t="shared" si="20"/>
        <v>11454</v>
      </c>
      <c r="R113" s="293">
        <f t="shared" si="21"/>
        <v>8098</v>
      </c>
      <c r="S113" s="293">
        <f t="shared" si="22"/>
        <v>6352</v>
      </c>
    </row>
    <row r="114" spans="1:19" ht="14" x14ac:dyDescent="0.2">
      <c r="A114" s="299">
        <v>51</v>
      </c>
      <c r="B114" s="291"/>
      <c r="C114" s="300">
        <f t="shared" si="23"/>
        <v>18959</v>
      </c>
      <c r="D114" s="300">
        <f t="shared" si="24"/>
        <v>14193</v>
      </c>
      <c r="E114" s="300">
        <f t="shared" si="25"/>
        <v>11454</v>
      </c>
      <c r="F114" s="300">
        <f t="shared" si="16"/>
        <v>8098</v>
      </c>
      <c r="G114" s="300">
        <f t="shared" si="17"/>
        <v>6352</v>
      </c>
      <c r="I114" s="284">
        <f>IF('INGRESO DE DATOS'!$W$19=1,'Tablas Guyanas y Santa Elena'!C114,'Tablas Resto de Ecuador'!C114)</f>
        <v>18959</v>
      </c>
      <c r="J114" s="284">
        <f>IF('INGRESO DE DATOS'!$W$19=1,'Tablas Guyanas y Santa Elena'!D114,'Tablas Resto de Ecuador'!D114)</f>
        <v>14193</v>
      </c>
      <c r="K114" s="284">
        <f>IF('INGRESO DE DATOS'!$W$19=1,'Tablas Guyanas y Santa Elena'!E114,'Tablas Resto de Ecuador'!E114)</f>
        <v>11454</v>
      </c>
      <c r="L114" s="284">
        <f>IF('INGRESO DE DATOS'!$W$19=1,'Tablas Guyanas y Santa Elena'!F114,'Tablas Resto de Ecuador'!F114)</f>
        <v>8098</v>
      </c>
      <c r="M114" s="284">
        <f>IF('INGRESO DE DATOS'!$W$19=1,'Tablas Guyanas y Santa Elena'!G114,'Tablas Resto de Ecuador'!G114)</f>
        <v>6352</v>
      </c>
      <c r="O114" s="293">
        <f t="shared" si="18"/>
        <v>18959</v>
      </c>
      <c r="P114" s="293">
        <f t="shared" si="19"/>
        <v>14193</v>
      </c>
      <c r="Q114" s="293">
        <f t="shared" si="20"/>
        <v>11454</v>
      </c>
      <c r="R114" s="293">
        <f t="shared" si="21"/>
        <v>8098</v>
      </c>
      <c r="S114" s="293">
        <f t="shared" si="22"/>
        <v>6352</v>
      </c>
    </row>
    <row r="115" spans="1:19" ht="14" x14ac:dyDescent="0.2">
      <c r="A115" s="299">
        <v>52</v>
      </c>
      <c r="B115" s="291"/>
      <c r="C115" s="300">
        <f t="shared" si="23"/>
        <v>18959</v>
      </c>
      <c r="D115" s="300">
        <f t="shared" si="24"/>
        <v>14193</v>
      </c>
      <c r="E115" s="300">
        <f t="shared" si="25"/>
        <v>11454</v>
      </c>
      <c r="F115" s="300">
        <f t="shared" si="16"/>
        <v>8098</v>
      </c>
      <c r="G115" s="300">
        <f t="shared" si="17"/>
        <v>6352</v>
      </c>
      <c r="I115" s="284">
        <f>IF('INGRESO DE DATOS'!$W$19=1,'Tablas Guyanas y Santa Elena'!C115,'Tablas Resto de Ecuador'!C115)</f>
        <v>18959</v>
      </c>
      <c r="J115" s="284">
        <f>IF('INGRESO DE DATOS'!$W$19=1,'Tablas Guyanas y Santa Elena'!D115,'Tablas Resto de Ecuador'!D115)</f>
        <v>14193</v>
      </c>
      <c r="K115" s="284">
        <f>IF('INGRESO DE DATOS'!$W$19=1,'Tablas Guyanas y Santa Elena'!E115,'Tablas Resto de Ecuador'!E115)</f>
        <v>11454</v>
      </c>
      <c r="L115" s="284">
        <f>IF('INGRESO DE DATOS'!$W$19=1,'Tablas Guyanas y Santa Elena'!F115,'Tablas Resto de Ecuador'!F115)</f>
        <v>8098</v>
      </c>
      <c r="M115" s="284">
        <f>IF('INGRESO DE DATOS'!$W$19=1,'Tablas Guyanas y Santa Elena'!G115,'Tablas Resto de Ecuador'!G115)</f>
        <v>6352</v>
      </c>
      <c r="O115" s="293">
        <f t="shared" si="18"/>
        <v>18959</v>
      </c>
      <c r="P115" s="293">
        <f t="shared" si="19"/>
        <v>14193</v>
      </c>
      <c r="Q115" s="293">
        <f t="shared" si="20"/>
        <v>11454</v>
      </c>
      <c r="R115" s="293">
        <f t="shared" si="21"/>
        <v>8098</v>
      </c>
      <c r="S115" s="293">
        <f t="shared" si="22"/>
        <v>6352</v>
      </c>
    </row>
    <row r="116" spans="1:19" ht="14" x14ac:dyDescent="0.2">
      <c r="A116" s="299">
        <v>53</v>
      </c>
      <c r="B116" s="291"/>
      <c r="C116" s="300">
        <f t="shared" si="23"/>
        <v>18959</v>
      </c>
      <c r="D116" s="300">
        <f t="shared" si="24"/>
        <v>14193</v>
      </c>
      <c r="E116" s="300">
        <f t="shared" si="25"/>
        <v>11454</v>
      </c>
      <c r="F116" s="300">
        <f t="shared" si="16"/>
        <v>8098</v>
      </c>
      <c r="G116" s="300">
        <f t="shared" si="17"/>
        <v>6352</v>
      </c>
      <c r="I116" s="284">
        <f>IF('INGRESO DE DATOS'!$W$19=1,'Tablas Guyanas y Santa Elena'!C116,'Tablas Resto de Ecuador'!C116)</f>
        <v>18959</v>
      </c>
      <c r="J116" s="284">
        <f>IF('INGRESO DE DATOS'!$W$19=1,'Tablas Guyanas y Santa Elena'!D116,'Tablas Resto de Ecuador'!D116)</f>
        <v>14193</v>
      </c>
      <c r="K116" s="284">
        <f>IF('INGRESO DE DATOS'!$W$19=1,'Tablas Guyanas y Santa Elena'!E116,'Tablas Resto de Ecuador'!E116)</f>
        <v>11454</v>
      </c>
      <c r="L116" s="284">
        <f>IF('INGRESO DE DATOS'!$W$19=1,'Tablas Guyanas y Santa Elena'!F116,'Tablas Resto de Ecuador'!F116)</f>
        <v>8098</v>
      </c>
      <c r="M116" s="284">
        <f>IF('INGRESO DE DATOS'!$W$19=1,'Tablas Guyanas y Santa Elena'!G116,'Tablas Resto de Ecuador'!G116)</f>
        <v>6352</v>
      </c>
      <c r="O116" s="293">
        <f t="shared" si="18"/>
        <v>18959</v>
      </c>
      <c r="P116" s="293">
        <f t="shared" si="19"/>
        <v>14193</v>
      </c>
      <c r="Q116" s="293">
        <f t="shared" si="20"/>
        <v>11454</v>
      </c>
      <c r="R116" s="293">
        <f t="shared" si="21"/>
        <v>8098</v>
      </c>
      <c r="S116" s="293">
        <f t="shared" si="22"/>
        <v>6352</v>
      </c>
    </row>
    <row r="117" spans="1:19" ht="14" x14ac:dyDescent="0.2">
      <c r="A117" s="299">
        <v>54</v>
      </c>
      <c r="B117" s="291"/>
      <c r="C117" s="300">
        <f t="shared" si="23"/>
        <v>18959</v>
      </c>
      <c r="D117" s="300">
        <f t="shared" si="24"/>
        <v>14193</v>
      </c>
      <c r="E117" s="300">
        <f t="shared" si="25"/>
        <v>11454</v>
      </c>
      <c r="F117" s="300">
        <f t="shared" si="16"/>
        <v>8098</v>
      </c>
      <c r="G117" s="300">
        <f t="shared" si="17"/>
        <v>6352</v>
      </c>
      <c r="I117" s="284">
        <f>IF('INGRESO DE DATOS'!$W$19=1,'Tablas Guyanas y Santa Elena'!C117,'Tablas Resto de Ecuador'!C117)</f>
        <v>18959</v>
      </c>
      <c r="J117" s="284">
        <f>IF('INGRESO DE DATOS'!$W$19=1,'Tablas Guyanas y Santa Elena'!D117,'Tablas Resto de Ecuador'!D117)</f>
        <v>14193</v>
      </c>
      <c r="K117" s="284">
        <f>IF('INGRESO DE DATOS'!$W$19=1,'Tablas Guyanas y Santa Elena'!E117,'Tablas Resto de Ecuador'!E117)</f>
        <v>11454</v>
      </c>
      <c r="L117" s="284">
        <f>IF('INGRESO DE DATOS'!$W$19=1,'Tablas Guyanas y Santa Elena'!F117,'Tablas Resto de Ecuador'!F117)</f>
        <v>8098</v>
      </c>
      <c r="M117" s="284">
        <f>IF('INGRESO DE DATOS'!$W$19=1,'Tablas Guyanas y Santa Elena'!G117,'Tablas Resto de Ecuador'!G117)</f>
        <v>6352</v>
      </c>
      <c r="O117" s="293">
        <f t="shared" si="18"/>
        <v>18959</v>
      </c>
      <c r="P117" s="293">
        <f t="shared" si="19"/>
        <v>14193</v>
      </c>
      <c r="Q117" s="293">
        <f t="shared" si="20"/>
        <v>11454</v>
      </c>
      <c r="R117" s="293">
        <f t="shared" si="21"/>
        <v>8098</v>
      </c>
      <c r="S117" s="293">
        <f t="shared" si="22"/>
        <v>6352</v>
      </c>
    </row>
    <row r="118" spans="1:19" ht="14" x14ac:dyDescent="0.2">
      <c r="A118" s="299">
        <v>55</v>
      </c>
      <c r="B118" s="291"/>
      <c r="C118" s="300">
        <f t="shared" si="23"/>
        <v>21202</v>
      </c>
      <c r="D118" s="300">
        <f t="shared" si="24"/>
        <v>16564</v>
      </c>
      <c r="E118" s="300">
        <f t="shared" si="25"/>
        <v>13314</v>
      </c>
      <c r="F118" s="300">
        <f t="shared" si="16"/>
        <v>9026</v>
      </c>
      <c r="G118" s="300">
        <f t="shared" si="17"/>
        <v>7085</v>
      </c>
      <c r="I118" s="284">
        <f>IF('INGRESO DE DATOS'!$W$19=1,'Tablas Guyanas y Santa Elena'!C118,'Tablas Resto de Ecuador'!C118)</f>
        <v>21202</v>
      </c>
      <c r="J118" s="284">
        <f>IF('INGRESO DE DATOS'!$W$19=1,'Tablas Guyanas y Santa Elena'!D118,'Tablas Resto de Ecuador'!D118)</f>
        <v>16564</v>
      </c>
      <c r="K118" s="284">
        <f>IF('INGRESO DE DATOS'!$W$19=1,'Tablas Guyanas y Santa Elena'!E118,'Tablas Resto de Ecuador'!E118)</f>
        <v>13314</v>
      </c>
      <c r="L118" s="284">
        <f>IF('INGRESO DE DATOS'!$W$19=1,'Tablas Guyanas y Santa Elena'!F118,'Tablas Resto de Ecuador'!F118)</f>
        <v>9026</v>
      </c>
      <c r="M118" s="284">
        <f>IF('INGRESO DE DATOS'!$W$19=1,'Tablas Guyanas y Santa Elena'!G118,'Tablas Resto de Ecuador'!G118)</f>
        <v>7085</v>
      </c>
      <c r="O118" s="293">
        <f t="shared" si="18"/>
        <v>21202</v>
      </c>
      <c r="P118" s="293">
        <f t="shared" si="19"/>
        <v>16564</v>
      </c>
      <c r="Q118" s="293">
        <f t="shared" si="20"/>
        <v>13314</v>
      </c>
      <c r="R118" s="293">
        <f t="shared" si="21"/>
        <v>9026</v>
      </c>
      <c r="S118" s="293">
        <f t="shared" si="22"/>
        <v>7085</v>
      </c>
    </row>
    <row r="119" spans="1:19" ht="14" x14ac:dyDescent="0.2">
      <c r="A119" s="299">
        <v>56</v>
      </c>
      <c r="B119" s="291"/>
      <c r="C119" s="300">
        <f t="shared" si="23"/>
        <v>21202</v>
      </c>
      <c r="D119" s="300">
        <f t="shared" si="24"/>
        <v>16564</v>
      </c>
      <c r="E119" s="300">
        <f t="shared" si="25"/>
        <v>13314</v>
      </c>
      <c r="F119" s="300">
        <f t="shared" si="16"/>
        <v>9026</v>
      </c>
      <c r="G119" s="300">
        <f t="shared" si="17"/>
        <v>7085</v>
      </c>
      <c r="I119" s="284">
        <f>IF('INGRESO DE DATOS'!$W$19=1,'Tablas Guyanas y Santa Elena'!C119,'Tablas Resto de Ecuador'!C119)</f>
        <v>21202</v>
      </c>
      <c r="J119" s="284">
        <f>IF('INGRESO DE DATOS'!$W$19=1,'Tablas Guyanas y Santa Elena'!D119,'Tablas Resto de Ecuador'!D119)</f>
        <v>16564</v>
      </c>
      <c r="K119" s="284">
        <f>IF('INGRESO DE DATOS'!$W$19=1,'Tablas Guyanas y Santa Elena'!E119,'Tablas Resto de Ecuador'!E119)</f>
        <v>13314</v>
      </c>
      <c r="L119" s="284">
        <f>IF('INGRESO DE DATOS'!$W$19=1,'Tablas Guyanas y Santa Elena'!F119,'Tablas Resto de Ecuador'!F119)</f>
        <v>9026</v>
      </c>
      <c r="M119" s="284">
        <f>IF('INGRESO DE DATOS'!$W$19=1,'Tablas Guyanas y Santa Elena'!G119,'Tablas Resto de Ecuador'!G119)</f>
        <v>7085</v>
      </c>
      <c r="O119" s="293">
        <f t="shared" si="18"/>
        <v>21202</v>
      </c>
      <c r="P119" s="293">
        <f t="shared" si="19"/>
        <v>16564</v>
      </c>
      <c r="Q119" s="293">
        <f t="shared" si="20"/>
        <v>13314</v>
      </c>
      <c r="R119" s="293">
        <f t="shared" si="21"/>
        <v>9026</v>
      </c>
      <c r="S119" s="293">
        <f t="shared" si="22"/>
        <v>7085</v>
      </c>
    </row>
    <row r="120" spans="1:19" ht="14" x14ac:dyDescent="0.2">
      <c r="A120" s="299">
        <v>57</v>
      </c>
      <c r="B120" s="291"/>
      <c r="C120" s="300">
        <f t="shared" si="23"/>
        <v>21202</v>
      </c>
      <c r="D120" s="300">
        <f t="shared" si="24"/>
        <v>16564</v>
      </c>
      <c r="E120" s="300">
        <f t="shared" si="25"/>
        <v>13314</v>
      </c>
      <c r="F120" s="300">
        <f t="shared" si="16"/>
        <v>9026</v>
      </c>
      <c r="G120" s="300">
        <f t="shared" si="17"/>
        <v>7085</v>
      </c>
      <c r="I120" s="284">
        <f>IF('INGRESO DE DATOS'!$W$19=1,'Tablas Guyanas y Santa Elena'!C120,'Tablas Resto de Ecuador'!C120)</f>
        <v>21202</v>
      </c>
      <c r="J120" s="284">
        <f>IF('INGRESO DE DATOS'!$W$19=1,'Tablas Guyanas y Santa Elena'!D120,'Tablas Resto de Ecuador'!D120)</f>
        <v>16564</v>
      </c>
      <c r="K120" s="284">
        <f>IF('INGRESO DE DATOS'!$W$19=1,'Tablas Guyanas y Santa Elena'!E120,'Tablas Resto de Ecuador'!E120)</f>
        <v>13314</v>
      </c>
      <c r="L120" s="284">
        <f>IF('INGRESO DE DATOS'!$W$19=1,'Tablas Guyanas y Santa Elena'!F120,'Tablas Resto de Ecuador'!F120)</f>
        <v>9026</v>
      </c>
      <c r="M120" s="284">
        <f>IF('INGRESO DE DATOS'!$W$19=1,'Tablas Guyanas y Santa Elena'!G120,'Tablas Resto de Ecuador'!G120)</f>
        <v>7085</v>
      </c>
      <c r="O120" s="293">
        <f t="shared" si="18"/>
        <v>21202</v>
      </c>
      <c r="P120" s="293">
        <f t="shared" si="19"/>
        <v>16564</v>
      </c>
      <c r="Q120" s="293">
        <f t="shared" si="20"/>
        <v>13314</v>
      </c>
      <c r="R120" s="293">
        <f t="shared" si="21"/>
        <v>9026</v>
      </c>
      <c r="S120" s="293">
        <f t="shared" si="22"/>
        <v>7085</v>
      </c>
    </row>
    <row r="121" spans="1:19" ht="14" x14ac:dyDescent="0.2">
      <c r="A121" s="299">
        <v>58</v>
      </c>
      <c r="B121" s="291"/>
      <c r="C121" s="300">
        <f t="shared" si="23"/>
        <v>21202</v>
      </c>
      <c r="D121" s="300">
        <f t="shared" si="24"/>
        <v>16564</v>
      </c>
      <c r="E121" s="300">
        <f t="shared" si="25"/>
        <v>13314</v>
      </c>
      <c r="F121" s="300">
        <f t="shared" si="16"/>
        <v>9026</v>
      </c>
      <c r="G121" s="300">
        <f t="shared" si="17"/>
        <v>7085</v>
      </c>
      <c r="I121" s="284">
        <f>IF('INGRESO DE DATOS'!$W$19=1,'Tablas Guyanas y Santa Elena'!C121,'Tablas Resto de Ecuador'!C121)</f>
        <v>21202</v>
      </c>
      <c r="J121" s="284">
        <f>IF('INGRESO DE DATOS'!$W$19=1,'Tablas Guyanas y Santa Elena'!D121,'Tablas Resto de Ecuador'!D121)</f>
        <v>16564</v>
      </c>
      <c r="K121" s="284">
        <f>IF('INGRESO DE DATOS'!$W$19=1,'Tablas Guyanas y Santa Elena'!E121,'Tablas Resto de Ecuador'!E121)</f>
        <v>13314</v>
      </c>
      <c r="L121" s="284">
        <f>IF('INGRESO DE DATOS'!$W$19=1,'Tablas Guyanas y Santa Elena'!F121,'Tablas Resto de Ecuador'!F121)</f>
        <v>9026</v>
      </c>
      <c r="M121" s="284">
        <f>IF('INGRESO DE DATOS'!$W$19=1,'Tablas Guyanas y Santa Elena'!G121,'Tablas Resto de Ecuador'!G121)</f>
        <v>7085</v>
      </c>
      <c r="O121" s="293">
        <f t="shared" si="18"/>
        <v>21202</v>
      </c>
      <c r="P121" s="293">
        <f t="shared" si="19"/>
        <v>16564</v>
      </c>
      <c r="Q121" s="293">
        <f t="shared" si="20"/>
        <v>13314</v>
      </c>
      <c r="R121" s="293">
        <f t="shared" si="21"/>
        <v>9026</v>
      </c>
      <c r="S121" s="293">
        <f t="shared" si="22"/>
        <v>7085</v>
      </c>
    </row>
    <row r="122" spans="1:19" ht="14" x14ac:dyDescent="0.2">
      <c r="A122" s="299">
        <v>59</v>
      </c>
      <c r="B122" s="291"/>
      <c r="C122" s="300">
        <f t="shared" si="23"/>
        <v>21202</v>
      </c>
      <c r="D122" s="300">
        <f t="shared" si="24"/>
        <v>16564</v>
      </c>
      <c r="E122" s="300">
        <f t="shared" si="25"/>
        <v>13314</v>
      </c>
      <c r="F122" s="300">
        <f t="shared" si="16"/>
        <v>9026</v>
      </c>
      <c r="G122" s="300">
        <f t="shared" si="17"/>
        <v>7085</v>
      </c>
      <c r="I122" s="284">
        <f>IF('INGRESO DE DATOS'!$W$19=1,'Tablas Guyanas y Santa Elena'!C122,'Tablas Resto de Ecuador'!C122)</f>
        <v>21202</v>
      </c>
      <c r="J122" s="284">
        <f>IF('INGRESO DE DATOS'!$W$19=1,'Tablas Guyanas y Santa Elena'!D122,'Tablas Resto de Ecuador'!D122)</f>
        <v>16564</v>
      </c>
      <c r="K122" s="284">
        <f>IF('INGRESO DE DATOS'!$W$19=1,'Tablas Guyanas y Santa Elena'!E122,'Tablas Resto de Ecuador'!E122)</f>
        <v>13314</v>
      </c>
      <c r="L122" s="284">
        <f>IF('INGRESO DE DATOS'!$W$19=1,'Tablas Guyanas y Santa Elena'!F122,'Tablas Resto de Ecuador'!F122)</f>
        <v>9026</v>
      </c>
      <c r="M122" s="284">
        <f>IF('INGRESO DE DATOS'!$W$19=1,'Tablas Guyanas y Santa Elena'!G122,'Tablas Resto de Ecuador'!G122)</f>
        <v>7085</v>
      </c>
      <c r="O122" s="293">
        <f t="shared" si="18"/>
        <v>21202</v>
      </c>
      <c r="P122" s="293">
        <f t="shared" si="19"/>
        <v>16564</v>
      </c>
      <c r="Q122" s="293">
        <f t="shared" si="20"/>
        <v>13314</v>
      </c>
      <c r="R122" s="293">
        <f t="shared" si="21"/>
        <v>9026</v>
      </c>
      <c r="S122" s="293">
        <f t="shared" si="22"/>
        <v>7085</v>
      </c>
    </row>
    <row r="123" spans="1:19" ht="14" x14ac:dyDescent="0.2">
      <c r="A123" s="299">
        <v>60</v>
      </c>
      <c r="B123" s="291"/>
      <c r="C123" s="300">
        <f t="shared" si="23"/>
        <v>22683</v>
      </c>
      <c r="D123" s="300">
        <f t="shared" si="24"/>
        <v>20044</v>
      </c>
      <c r="E123" s="300">
        <f t="shared" si="25"/>
        <v>14236</v>
      </c>
      <c r="F123" s="300">
        <f t="shared" si="16"/>
        <v>9653</v>
      </c>
      <c r="G123" s="300">
        <f t="shared" si="17"/>
        <v>7572</v>
      </c>
      <c r="I123" s="284">
        <f>IF('INGRESO DE DATOS'!$W$19=1,'Tablas Guyanas y Santa Elena'!C123,'Tablas Resto de Ecuador'!C123)</f>
        <v>22683</v>
      </c>
      <c r="J123" s="284">
        <f>IF('INGRESO DE DATOS'!$W$19=1,'Tablas Guyanas y Santa Elena'!D123,'Tablas Resto de Ecuador'!D123)</f>
        <v>20044</v>
      </c>
      <c r="K123" s="284">
        <f>IF('INGRESO DE DATOS'!$W$19=1,'Tablas Guyanas y Santa Elena'!E123,'Tablas Resto de Ecuador'!E123)</f>
        <v>14236</v>
      </c>
      <c r="L123" s="284">
        <f>IF('INGRESO DE DATOS'!$W$19=1,'Tablas Guyanas y Santa Elena'!F123,'Tablas Resto de Ecuador'!F123)</f>
        <v>9653</v>
      </c>
      <c r="M123" s="284">
        <f>IF('INGRESO DE DATOS'!$W$19=1,'Tablas Guyanas y Santa Elena'!G123,'Tablas Resto de Ecuador'!G123)</f>
        <v>7572</v>
      </c>
      <c r="O123" s="293">
        <f t="shared" si="18"/>
        <v>22683</v>
      </c>
      <c r="P123" s="293">
        <f t="shared" si="19"/>
        <v>20044</v>
      </c>
      <c r="Q123" s="293">
        <f t="shared" si="20"/>
        <v>14236</v>
      </c>
      <c r="R123" s="293">
        <f t="shared" si="21"/>
        <v>9653</v>
      </c>
      <c r="S123" s="293">
        <f t="shared" si="22"/>
        <v>7572</v>
      </c>
    </row>
    <row r="124" spans="1:19" ht="14" x14ac:dyDescent="0.2">
      <c r="A124" s="299">
        <v>61</v>
      </c>
      <c r="B124" s="291"/>
      <c r="C124" s="300">
        <f t="shared" si="23"/>
        <v>25279</v>
      </c>
      <c r="D124" s="300">
        <f t="shared" si="24"/>
        <v>22333</v>
      </c>
      <c r="E124" s="300">
        <f t="shared" si="25"/>
        <v>15843</v>
      </c>
      <c r="F124" s="300">
        <f t="shared" si="16"/>
        <v>10744</v>
      </c>
      <c r="G124" s="300">
        <f t="shared" si="17"/>
        <v>8427</v>
      </c>
      <c r="I124" s="284">
        <f>IF('INGRESO DE DATOS'!$W$19=1,'Tablas Guyanas y Santa Elena'!C124,'Tablas Resto de Ecuador'!C124)</f>
        <v>25279</v>
      </c>
      <c r="J124" s="284">
        <f>IF('INGRESO DE DATOS'!$W$19=1,'Tablas Guyanas y Santa Elena'!D124,'Tablas Resto de Ecuador'!D124)</f>
        <v>22333</v>
      </c>
      <c r="K124" s="284">
        <f>IF('INGRESO DE DATOS'!$W$19=1,'Tablas Guyanas y Santa Elena'!E124,'Tablas Resto de Ecuador'!E124)</f>
        <v>15843</v>
      </c>
      <c r="L124" s="284">
        <f>IF('INGRESO DE DATOS'!$W$19=1,'Tablas Guyanas y Santa Elena'!F124,'Tablas Resto de Ecuador'!F124)</f>
        <v>10744</v>
      </c>
      <c r="M124" s="284">
        <f>IF('INGRESO DE DATOS'!$W$19=1,'Tablas Guyanas y Santa Elena'!G124,'Tablas Resto de Ecuador'!G124)</f>
        <v>8427</v>
      </c>
      <c r="O124" s="293">
        <f t="shared" si="18"/>
        <v>25279</v>
      </c>
      <c r="P124" s="293">
        <f t="shared" si="19"/>
        <v>22333</v>
      </c>
      <c r="Q124" s="293">
        <f t="shared" si="20"/>
        <v>15843</v>
      </c>
      <c r="R124" s="293">
        <f t="shared" si="21"/>
        <v>10744</v>
      </c>
      <c r="S124" s="293">
        <f t="shared" si="22"/>
        <v>8427</v>
      </c>
    </row>
    <row r="125" spans="1:19" ht="14" x14ac:dyDescent="0.2">
      <c r="A125" s="299">
        <v>62</v>
      </c>
      <c r="B125" s="291"/>
      <c r="C125" s="300">
        <f t="shared" si="23"/>
        <v>28087</v>
      </c>
      <c r="D125" s="300">
        <f t="shared" si="24"/>
        <v>23965</v>
      </c>
      <c r="E125" s="300">
        <f t="shared" si="25"/>
        <v>17594</v>
      </c>
      <c r="F125" s="300">
        <f t="shared" si="16"/>
        <v>11927</v>
      </c>
      <c r="G125" s="300">
        <f t="shared" si="17"/>
        <v>9356</v>
      </c>
      <c r="I125" s="284">
        <f>IF('INGRESO DE DATOS'!$W$19=1,'Tablas Guyanas y Santa Elena'!C125,'Tablas Resto de Ecuador'!C125)</f>
        <v>28087</v>
      </c>
      <c r="J125" s="284">
        <f>IF('INGRESO DE DATOS'!$W$19=1,'Tablas Guyanas y Santa Elena'!D125,'Tablas Resto de Ecuador'!D125)</f>
        <v>23965</v>
      </c>
      <c r="K125" s="284">
        <f>IF('INGRESO DE DATOS'!$W$19=1,'Tablas Guyanas y Santa Elena'!E125,'Tablas Resto de Ecuador'!E125)</f>
        <v>17594</v>
      </c>
      <c r="L125" s="284">
        <f>IF('INGRESO DE DATOS'!$W$19=1,'Tablas Guyanas y Santa Elena'!F125,'Tablas Resto de Ecuador'!F125)</f>
        <v>11927</v>
      </c>
      <c r="M125" s="284">
        <f>IF('INGRESO DE DATOS'!$W$19=1,'Tablas Guyanas y Santa Elena'!G125,'Tablas Resto de Ecuador'!G125)</f>
        <v>9356</v>
      </c>
      <c r="O125" s="293">
        <f t="shared" si="18"/>
        <v>28087</v>
      </c>
      <c r="P125" s="293">
        <f t="shared" si="19"/>
        <v>23965</v>
      </c>
      <c r="Q125" s="293">
        <f t="shared" si="20"/>
        <v>17594</v>
      </c>
      <c r="R125" s="293">
        <f t="shared" si="21"/>
        <v>11927</v>
      </c>
      <c r="S125" s="293">
        <f t="shared" si="22"/>
        <v>9356</v>
      </c>
    </row>
    <row r="126" spans="1:19" ht="14" x14ac:dyDescent="0.2">
      <c r="A126" s="299">
        <v>63</v>
      </c>
      <c r="B126" s="291"/>
      <c r="C126" s="300">
        <f t="shared" si="23"/>
        <v>31103</v>
      </c>
      <c r="D126" s="300">
        <f t="shared" si="24"/>
        <v>25267</v>
      </c>
      <c r="E126" s="300">
        <f t="shared" si="25"/>
        <v>19489</v>
      </c>
      <c r="F126" s="300">
        <f t="shared" si="16"/>
        <v>13211</v>
      </c>
      <c r="G126" s="300">
        <f t="shared" si="17"/>
        <v>10364</v>
      </c>
      <c r="I126" s="284">
        <f>IF('INGRESO DE DATOS'!$W$19=1,'Tablas Guyanas y Santa Elena'!C126,'Tablas Resto de Ecuador'!C126)</f>
        <v>31103</v>
      </c>
      <c r="J126" s="284">
        <f>IF('INGRESO DE DATOS'!$W$19=1,'Tablas Guyanas y Santa Elena'!D126,'Tablas Resto de Ecuador'!D126)</f>
        <v>25267</v>
      </c>
      <c r="K126" s="284">
        <f>IF('INGRESO DE DATOS'!$W$19=1,'Tablas Guyanas y Santa Elena'!E126,'Tablas Resto de Ecuador'!E126)</f>
        <v>19489</v>
      </c>
      <c r="L126" s="284">
        <f>IF('INGRESO DE DATOS'!$W$19=1,'Tablas Guyanas y Santa Elena'!F126,'Tablas Resto de Ecuador'!F126)</f>
        <v>13211</v>
      </c>
      <c r="M126" s="284">
        <f>IF('INGRESO DE DATOS'!$W$19=1,'Tablas Guyanas y Santa Elena'!G126,'Tablas Resto de Ecuador'!G126)</f>
        <v>10364</v>
      </c>
      <c r="O126" s="293">
        <f t="shared" si="18"/>
        <v>31103</v>
      </c>
      <c r="P126" s="293">
        <f t="shared" si="19"/>
        <v>25267</v>
      </c>
      <c r="Q126" s="293">
        <f t="shared" si="20"/>
        <v>19489</v>
      </c>
      <c r="R126" s="293">
        <f t="shared" si="21"/>
        <v>13211</v>
      </c>
      <c r="S126" s="293">
        <f t="shared" si="22"/>
        <v>10364</v>
      </c>
    </row>
    <row r="127" spans="1:19" ht="14" x14ac:dyDescent="0.2">
      <c r="A127" s="299">
        <v>64</v>
      </c>
      <c r="B127" s="291"/>
      <c r="C127" s="300">
        <f t="shared" si="23"/>
        <v>32855</v>
      </c>
      <c r="D127" s="300">
        <f t="shared" si="24"/>
        <v>26811</v>
      </c>
      <c r="E127" s="300">
        <f t="shared" si="25"/>
        <v>21517</v>
      </c>
      <c r="F127" s="300">
        <f t="shared" si="16"/>
        <v>14584</v>
      </c>
      <c r="G127" s="300">
        <f t="shared" si="17"/>
        <v>11444</v>
      </c>
      <c r="I127" s="284">
        <f>IF('INGRESO DE DATOS'!$W$19=1,'Tablas Guyanas y Santa Elena'!C127,'Tablas Resto de Ecuador'!C127)</f>
        <v>32855</v>
      </c>
      <c r="J127" s="284">
        <f>IF('INGRESO DE DATOS'!$W$19=1,'Tablas Guyanas y Santa Elena'!D127,'Tablas Resto de Ecuador'!D127)</f>
        <v>26811</v>
      </c>
      <c r="K127" s="284">
        <f>IF('INGRESO DE DATOS'!$W$19=1,'Tablas Guyanas y Santa Elena'!E127,'Tablas Resto de Ecuador'!E127)</f>
        <v>21517</v>
      </c>
      <c r="L127" s="284">
        <f>IF('INGRESO DE DATOS'!$W$19=1,'Tablas Guyanas y Santa Elena'!F127,'Tablas Resto de Ecuador'!F127)</f>
        <v>14584</v>
      </c>
      <c r="M127" s="284">
        <f>IF('INGRESO DE DATOS'!$W$19=1,'Tablas Guyanas y Santa Elena'!G127,'Tablas Resto de Ecuador'!G127)</f>
        <v>11444</v>
      </c>
      <c r="O127" s="293">
        <f t="shared" si="18"/>
        <v>32855</v>
      </c>
      <c r="P127" s="293">
        <f t="shared" si="19"/>
        <v>26811</v>
      </c>
      <c r="Q127" s="293">
        <f t="shared" si="20"/>
        <v>21517</v>
      </c>
      <c r="R127" s="293">
        <f t="shared" si="21"/>
        <v>14584</v>
      </c>
      <c r="S127" s="293">
        <f t="shared" si="22"/>
        <v>11444</v>
      </c>
    </row>
    <row r="128" spans="1:19" ht="14" x14ac:dyDescent="0.2">
      <c r="A128" s="299">
        <v>65</v>
      </c>
      <c r="B128" s="291"/>
      <c r="C128" s="300">
        <f t="shared" si="23"/>
        <v>34780</v>
      </c>
      <c r="D128" s="300">
        <f t="shared" si="24"/>
        <v>28718</v>
      </c>
      <c r="E128" s="300">
        <f t="shared" si="25"/>
        <v>23146</v>
      </c>
      <c r="F128" s="300">
        <f t="shared" si="16"/>
        <v>16060</v>
      </c>
      <c r="G128" s="300">
        <f t="shared" si="17"/>
        <v>12601</v>
      </c>
      <c r="I128" s="284">
        <f>IF('INGRESO DE DATOS'!$W$19=1,'Tablas Guyanas y Santa Elena'!C128,'Tablas Resto de Ecuador'!C128)</f>
        <v>34780</v>
      </c>
      <c r="J128" s="284">
        <f>IF('INGRESO DE DATOS'!$W$19=1,'Tablas Guyanas y Santa Elena'!D128,'Tablas Resto de Ecuador'!D128)</f>
        <v>28718</v>
      </c>
      <c r="K128" s="284">
        <f>IF('INGRESO DE DATOS'!$W$19=1,'Tablas Guyanas y Santa Elena'!E128,'Tablas Resto de Ecuador'!E128)</f>
        <v>23146</v>
      </c>
      <c r="L128" s="284">
        <f>IF('INGRESO DE DATOS'!$W$19=1,'Tablas Guyanas y Santa Elena'!F128,'Tablas Resto de Ecuador'!F128)</f>
        <v>16060</v>
      </c>
      <c r="M128" s="284">
        <f>IF('INGRESO DE DATOS'!$W$19=1,'Tablas Guyanas y Santa Elena'!G128,'Tablas Resto de Ecuador'!G128)</f>
        <v>12601</v>
      </c>
      <c r="O128" s="293">
        <f t="shared" si="18"/>
        <v>34780</v>
      </c>
      <c r="P128" s="293">
        <f t="shared" si="19"/>
        <v>28718</v>
      </c>
      <c r="Q128" s="293">
        <f t="shared" si="20"/>
        <v>23146</v>
      </c>
      <c r="R128" s="293">
        <f t="shared" si="21"/>
        <v>16060</v>
      </c>
      <c r="S128" s="293">
        <f t="shared" si="22"/>
        <v>12601</v>
      </c>
    </row>
    <row r="129" spans="1:19" ht="14" x14ac:dyDescent="0.2">
      <c r="A129" s="299">
        <v>66</v>
      </c>
      <c r="B129" s="291"/>
      <c r="C129" s="300">
        <f t="shared" si="23"/>
        <v>37251</v>
      </c>
      <c r="D129" s="300">
        <f t="shared" si="24"/>
        <v>31101</v>
      </c>
      <c r="E129" s="300">
        <f t="shared" si="25"/>
        <v>25150</v>
      </c>
      <c r="F129" s="300">
        <f t="shared" si="16"/>
        <v>17627</v>
      </c>
      <c r="G129" s="300">
        <f t="shared" si="17"/>
        <v>13832</v>
      </c>
      <c r="I129" s="284">
        <f>IF('INGRESO DE DATOS'!$W$19=1,'Tablas Guyanas y Santa Elena'!C129,'Tablas Resto de Ecuador'!C129)</f>
        <v>37251</v>
      </c>
      <c r="J129" s="284">
        <f>IF('INGRESO DE DATOS'!$W$19=1,'Tablas Guyanas y Santa Elena'!D129,'Tablas Resto de Ecuador'!D129)</f>
        <v>31101</v>
      </c>
      <c r="K129" s="284">
        <f>IF('INGRESO DE DATOS'!$W$19=1,'Tablas Guyanas y Santa Elena'!E129,'Tablas Resto de Ecuador'!E129)</f>
        <v>25150</v>
      </c>
      <c r="L129" s="284">
        <f>IF('INGRESO DE DATOS'!$W$19=1,'Tablas Guyanas y Santa Elena'!F129,'Tablas Resto de Ecuador'!F129)</f>
        <v>17627</v>
      </c>
      <c r="M129" s="284">
        <f>IF('INGRESO DE DATOS'!$W$19=1,'Tablas Guyanas y Santa Elena'!G129,'Tablas Resto de Ecuador'!G129)</f>
        <v>13832</v>
      </c>
      <c r="O129" s="293">
        <f t="shared" si="18"/>
        <v>37251</v>
      </c>
      <c r="P129" s="293">
        <f t="shared" si="19"/>
        <v>31101</v>
      </c>
      <c r="Q129" s="293">
        <f t="shared" si="20"/>
        <v>25150</v>
      </c>
      <c r="R129" s="293">
        <f t="shared" si="21"/>
        <v>17627</v>
      </c>
      <c r="S129" s="293">
        <f t="shared" si="22"/>
        <v>13832</v>
      </c>
    </row>
    <row r="130" spans="1:19" ht="14" x14ac:dyDescent="0.2">
      <c r="A130" s="299">
        <v>67</v>
      </c>
      <c r="B130" s="291"/>
      <c r="C130" s="300">
        <f t="shared" si="23"/>
        <v>40166</v>
      </c>
      <c r="D130" s="300">
        <f t="shared" si="24"/>
        <v>33881</v>
      </c>
      <c r="E130" s="300">
        <f t="shared" si="25"/>
        <v>27524</v>
      </c>
      <c r="F130" s="300">
        <f t="shared" si="16"/>
        <v>19289</v>
      </c>
      <c r="G130" s="300">
        <f t="shared" si="17"/>
        <v>15131</v>
      </c>
      <c r="I130" s="284">
        <f>IF('INGRESO DE DATOS'!$W$19=1,'Tablas Guyanas y Santa Elena'!C130,'Tablas Resto de Ecuador'!C130)</f>
        <v>40166</v>
      </c>
      <c r="J130" s="284">
        <f>IF('INGRESO DE DATOS'!$W$19=1,'Tablas Guyanas y Santa Elena'!D130,'Tablas Resto de Ecuador'!D130)</f>
        <v>33881</v>
      </c>
      <c r="K130" s="284">
        <f>IF('INGRESO DE DATOS'!$W$19=1,'Tablas Guyanas y Santa Elena'!E130,'Tablas Resto de Ecuador'!E130)</f>
        <v>27524</v>
      </c>
      <c r="L130" s="284">
        <f>IF('INGRESO DE DATOS'!$W$19=1,'Tablas Guyanas y Santa Elena'!F130,'Tablas Resto de Ecuador'!F130)</f>
        <v>19289</v>
      </c>
      <c r="M130" s="284">
        <f>IF('INGRESO DE DATOS'!$W$19=1,'Tablas Guyanas y Santa Elena'!G130,'Tablas Resto de Ecuador'!G130)</f>
        <v>15131</v>
      </c>
      <c r="O130" s="293">
        <f t="shared" si="18"/>
        <v>40166</v>
      </c>
      <c r="P130" s="293">
        <f t="shared" si="19"/>
        <v>33881</v>
      </c>
      <c r="Q130" s="293">
        <f t="shared" si="20"/>
        <v>27524</v>
      </c>
      <c r="R130" s="293">
        <f t="shared" si="21"/>
        <v>19289</v>
      </c>
      <c r="S130" s="293">
        <f t="shared" si="22"/>
        <v>15131</v>
      </c>
    </row>
    <row r="131" spans="1:19" ht="14" x14ac:dyDescent="0.2">
      <c r="A131" s="299">
        <v>68</v>
      </c>
      <c r="B131" s="291"/>
      <c r="C131" s="300">
        <f t="shared" si="23"/>
        <v>43334</v>
      </c>
      <c r="D131" s="300">
        <f t="shared" si="24"/>
        <v>36887</v>
      </c>
      <c r="E131" s="300">
        <f t="shared" si="25"/>
        <v>30111</v>
      </c>
      <c r="F131" s="300">
        <f t="shared" si="16"/>
        <v>21048</v>
      </c>
      <c r="G131" s="300">
        <f t="shared" si="17"/>
        <v>16513</v>
      </c>
      <c r="I131" s="284">
        <f>IF('INGRESO DE DATOS'!$W$19=1,'Tablas Guyanas y Santa Elena'!C131,'Tablas Resto de Ecuador'!C131)</f>
        <v>43334</v>
      </c>
      <c r="J131" s="284">
        <f>IF('INGRESO DE DATOS'!$W$19=1,'Tablas Guyanas y Santa Elena'!D131,'Tablas Resto de Ecuador'!D131)</f>
        <v>36887</v>
      </c>
      <c r="K131" s="284">
        <f>IF('INGRESO DE DATOS'!$W$19=1,'Tablas Guyanas y Santa Elena'!E131,'Tablas Resto de Ecuador'!E131)</f>
        <v>30111</v>
      </c>
      <c r="L131" s="284">
        <f>IF('INGRESO DE DATOS'!$W$19=1,'Tablas Guyanas y Santa Elena'!F131,'Tablas Resto de Ecuador'!F131)</f>
        <v>21048</v>
      </c>
      <c r="M131" s="284">
        <f>IF('INGRESO DE DATOS'!$W$19=1,'Tablas Guyanas y Santa Elena'!G131,'Tablas Resto de Ecuador'!G131)</f>
        <v>16513</v>
      </c>
      <c r="O131" s="293">
        <f t="shared" si="18"/>
        <v>43334</v>
      </c>
      <c r="P131" s="293">
        <f t="shared" si="19"/>
        <v>36887</v>
      </c>
      <c r="Q131" s="293">
        <f t="shared" si="20"/>
        <v>30111</v>
      </c>
      <c r="R131" s="293">
        <f t="shared" si="21"/>
        <v>21048</v>
      </c>
      <c r="S131" s="293">
        <f t="shared" si="22"/>
        <v>16513</v>
      </c>
    </row>
    <row r="132" spans="1:19" ht="14" x14ac:dyDescent="0.2">
      <c r="A132" s="299">
        <v>69</v>
      </c>
      <c r="B132" s="291"/>
      <c r="C132" s="300">
        <f t="shared" si="23"/>
        <v>46566</v>
      </c>
      <c r="D132" s="300">
        <f t="shared" si="24"/>
        <v>39949</v>
      </c>
      <c r="E132" s="300">
        <f t="shared" si="25"/>
        <v>32749</v>
      </c>
      <c r="F132" s="300">
        <f t="shared" si="16"/>
        <v>22897</v>
      </c>
      <c r="G132" s="300">
        <f t="shared" si="17"/>
        <v>17964</v>
      </c>
      <c r="I132" s="284">
        <f>IF('INGRESO DE DATOS'!$W$19=1,'Tablas Guyanas y Santa Elena'!C132,'Tablas Resto de Ecuador'!C132)</f>
        <v>46566</v>
      </c>
      <c r="J132" s="284">
        <f>IF('INGRESO DE DATOS'!$W$19=1,'Tablas Guyanas y Santa Elena'!D132,'Tablas Resto de Ecuador'!D132)</f>
        <v>39949</v>
      </c>
      <c r="K132" s="284">
        <f>IF('INGRESO DE DATOS'!$W$19=1,'Tablas Guyanas y Santa Elena'!E132,'Tablas Resto de Ecuador'!E132)</f>
        <v>32749</v>
      </c>
      <c r="L132" s="284">
        <f>IF('INGRESO DE DATOS'!$W$19=1,'Tablas Guyanas y Santa Elena'!F132,'Tablas Resto de Ecuador'!F132)</f>
        <v>22897</v>
      </c>
      <c r="M132" s="284">
        <f>IF('INGRESO DE DATOS'!$W$19=1,'Tablas Guyanas y Santa Elena'!G132,'Tablas Resto de Ecuador'!G132)</f>
        <v>17964</v>
      </c>
      <c r="O132" s="293">
        <f t="shared" si="18"/>
        <v>46566</v>
      </c>
      <c r="P132" s="293">
        <f t="shared" si="19"/>
        <v>39949</v>
      </c>
      <c r="Q132" s="293">
        <f t="shared" si="20"/>
        <v>32749</v>
      </c>
      <c r="R132" s="293">
        <f t="shared" si="21"/>
        <v>22897</v>
      </c>
      <c r="S132" s="293">
        <f t="shared" si="22"/>
        <v>17964</v>
      </c>
    </row>
    <row r="133" spans="1:19" ht="14" x14ac:dyDescent="0.2">
      <c r="A133" s="299">
        <v>70</v>
      </c>
      <c r="B133" s="291"/>
      <c r="C133" s="300">
        <f t="shared" si="23"/>
        <v>49671</v>
      </c>
      <c r="D133" s="300">
        <f t="shared" si="24"/>
        <v>42898</v>
      </c>
      <c r="E133" s="300">
        <f t="shared" si="25"/>
        <v>35283</v>
      </c>
      <c r="F133" s="300">
        <f t="shared" si="16"/>
        <v>24846</v>
      </c>
      <c r="G133" s="300">
        <f t="shared" si="17"/>
        <v>19490</v>
      </c>
      <c r="I133" s="284">
        <f>IF('INGRESO DE DATOS'!$W$19=1,'Tablas Guyanas y Santa Elena'!C133,'Tablas Resto de Ecuador'!C133)</f>
        <v>49671</v>
      </c>
      <c r="J133" s="284">
        <f>IF('INGRESO DE DATOS'!$W$19=1,'Tablas Guyanas y Santa Elena'!D133,'Tablas Resto de Ecuador'!D133)</f>
        <v>42898</v>
      </c>
      <c r="K133" s="284">
        <f>IF('INGRESO DE DATOS'!$W$19=1,'Tablas Guyanas y Santa Elena'!E133,'Tablas Resto de Ecuador'!E133)</f>
        <v>35283</v>
      </c>
      <c r="L133" s="284">
        <f>IF('INGRESO DE DATOS'!$W$19=1,'Tablas Guyanas y Santa Elena'!F133,'Tablas Resto de Ecuador'!F133)</f>
        <v>24846</v>
      </c>
      <c r="M133" s="284">
        <f>IF('INGRESO DE DATOS'!$W$19=1,'Tablas Guyanas y Santa Elena'!G133,'Tablas Resto de Ecuador'!G133)</f>
        <v>19490</v>
      </c>
      <c r="O133" s="293">
        <f t="shared" si="18"/>
        <v>49671</v>
      </c>
      <c r="P133" s="293">
        <f t="shared" si="19"/>
        <v>42898</v>
      </c>
      <c r="Q133" s="293">
        <f t="shared" si="20"/>
        <v>35283</v>
      </c>
      <c r="R133" s="293">
        <f t="shared" si="21"/>
        <v>24846</v>
      </c>
      <c r="S133" s="293">
        <f t="shared" si="22"/>
        <v>19490</v>
      </c>
    </row>
    <row r="134" spans="1:19" ht="14" x14ac:dyDescent="0.2">
      <c r="A134" s="299">
        <v>71</v>
      </c>
      <c r="B134" s="291"/>
      <c r="C134" s="300">
        <f t="shared" si="23"/>
        <v>52650</v>
      </c>
      <c r="D134" s="300">
        <f t="shared" si="24"/>
        <v>45735</v>
      </c>
      <c r="E134" s="300">
        <f t="shared" si="25"/>
        <v>37710</v>
      </c>
      <c r="F134" s="300">
        <f t="shared" si="16"/>
        <v>26889</v>
      </c>
      <c r="G134" s="300">
        <f t="shared" si="17"/>
        <v>21095</v>
      </c>
      <c r="I134" s="284">
        <f>IF('INGRESO DE DATOS'!$W$19=1,'Tablas Guyanas y Santa Elena'!C134,'Tablas Resto de Ecuador'!C134)</f>
        <v>52650</v>
      </c>
      <c r="J134" s="284">
        <f>IF('INGRESO DE DATOS'!$W$19=1,'Tablas Guyanas y Santa Elena'!D134,'Tablas Resto de Ecuador'!D134)</f>
        <v>45735</v>
      </c>
      <c r="K134" s="284">
        <f>IF('INGRESO DE DATOS'!$W$19=1,'Tablas Guyanas y Santa Elena'!E134,'Tablas Resto de Ecuador'!E134)</f>
        <v>37710</v>
      </c>
      <c r="L134" s="284">
        <f>IF('INGRESO DE DATOS'!$W$19=1,'Tablas Guyanas y Santa Elena'!F134,'Tablas Resto de Ecuador'!F134)</f>
        <v>26889</v>
      </c>
      <c r="M134" s="284">
        <f>IF('INGRESO DE DATOS'!$W$19=1,'Tablas Guyanas y Santa Elena'!G134,'Tablas Resto de Ecuador'!G134)</f>
        <v>21095</v>
      </c>
      <c r="O134" s="293">
        <f t="shared" si="18"/>
        <v>52650</v>
      </c>
      <c r="P134" s="293">
        <f t="shared" si="19"/>
        <v>45735</v>
      </c>
      <c r="Q134" s="293">
        <f t="shared" si="20"/>
        <v>37710</v>
      </c>
      <c r="R134" s="293">
        <f t="shared" si="21"/>
        <v>26889</v>
      </c>
      <c r="S134" s="293">
        <f t="shared" si="22"/>
        <v>21095</v>
      </c>
    </row>
    <row r="135" spans="1:19" ht="14" x14ac:dyDescent="0.2">
      <c r="A135" s="299">
        <v>72</v>
      </c>
      <c r="B135" s="291"/>
      <c r="C135" s="300">
        <f t="shared" si="23"/>
        <v>55627</v>
      </c>
      <c r="D135" s="300">
        <f t="shared" si="24"/>
        <v>48571</v>
      </c>
      <c r="E135" s="300">
        <f t="shared" si="25"/>
        <v>40137</v>
      </c>
      <c r="F135" s="300">
        <f t="shared" si="16"/>
        <v>29030</v>
      </c>
      <c r="G135" s="300">
        <f t="shared" si="17"/>
        <v>22775</v>
      </c>
      <c r="I135" s="284">
        <f>IF('INGRESO DE DATOS'!$W$19=1,'Tablas Guyanas y Santa Elena'!C135,'Tablas Resto de Ecuador'!C135)</f>
        <v>55627</v>
      </c>
      <c r="J135" s="284">
        <f>IF('INGRESO DE DATOS'!$W$19=1,'Tablas Guyanas y Santa Elena'!D135,'Tablas Resto de Ecuador'!D135)</f>
        <v>48571</v>
      </c>
      <c r="K135" s="284">
        <f>IF('INGRESO DE DATOS'!$W$19=1,'Tablas Guyanas y Santa Elena'!E135,'Tablas Resto de Ecuador'!E135)</f>
        <v>40137</v>
      </c>
      <c r="L135" s="284">
        <f>IF('INGRESO DE DATOS'!$W$19=1,'Tablas Guyanas y Santa Elena'!F135,'Tablas Resto de Ecuador'!F135)</f>
        <v>29030</v>
      </c>
      <c r="M135" s="284">
        <f>IF('INGRESO DE DATOS'!$W$19=1,'Tablas Guyanas y Santa Elena'!G135,'Tablas Resto de Ecuador'!G135)</f>
        <v>22775</v>
      </c>
      <c r="O135" s="293">
        <f t="shared" si="18"/>
        <v>55627</v>
      </c>
      <c r="P135" s="293">
        <f t="shared" si="19"/>
        <v>48571</v>
      </c>
      <c r="Q135" s="293">
        <f t="shared" si="20"/>
        <v>40137</v>
      </c>
      <c r="R135" s="293">
        <f t="shared" si="21"/>
        <v>29030</v>
      </c>
      <c r="S135" s="293">
        <f t="shared" si="22"/>
        <v>22775</v>
      </c>
    </row>
    <row r="136" spans="1:19" ht="14" x14ac:dyDescent="0.2">
      <c r="A136" s="299">
        <v>73</v>
      </c>
      <c r="B136" s="291"/>
      <c r="C136" s="300">
        <f t="shared" si="23"/>
        <v>58606</v>
      </c>
      <c r="D136" s="300">
        <f t="shared" si="24"/>
        <v>51407</v>
      </c>
      <c r="E136" s="300">
        <f t="shared" si="25"/>
        <v>42564</v>
      </c>
      <c r="F136" s="300">
        <f t="shared" si="16"/>
        <v>31263</v>
      </c>
      <c r="G136" s="300">
        <f t="shared" si="17"/>
        <v>24526</v>
      </c>
      <c r="I136" s="284">
        <f>IF('INGRESO DE DATOS'!$W$19=1,'Tablas Guyanas y Santa Elena'!C136,'Tablas Resto de Ecuador'!C136)</f>
        <v>58606</v>
      </c>
      <c r="J136" s="284">
        <f>IF('INGRESO DE DATOS'!$W$19=1,'Tablas Guyanas y Santa Elena'!D136,'Tablas Resto de Ecuador'!D136)</f>
        <v>51407</v>
      </c>
      <c r="K136" s="284">
        <f>IF('INGRESO DE DATOS'!$W$19=1,'Tablas Guyanas y Santa Elena'!E136,'Tablas Resto de Ecuador'!E136)</f>
        <v>42564</v>
      </c>
      <c r="L136" s="284">
        <f>IF('INGRESO DE DATOS'!$W$19=1,'Tablas Guyanas y Santa Elena'!F136,'Tablas Resto de Ecuador'!F136)</f>
        <v>31263</v>
      </c>
      <c r="M136" s="284">
        <f>IF('INGRESO DE DATOS'!$W$19=1,'Tablas Guyanas y Santa Elena'!G136,'Tablas Resto de Ecuador'!G136)</f>
        <v>24526</v>
      </c>
      <c r="O136" s="293">
        <f t="shared" si="18"/>
        <v>58606</v>
      </c>
      <c r="P136" s="293">
        <f t="shared" si="19"/>
        <v>51407</v>
      </c>
      <c r="Q136" s="293">
        <f t="shared" si="20"/>
        <v>42564</v>
      </c>
      <c r="R136" s="293">
        <f t="shared" si="21"/>
        <v>31263</v>
      </c>
      <c r="S136" s="293">
        <f t="shared" si="22"/>
        <v>24526</v>
      </c>
    </row>
    <row r="137" spans="1:19" ht="14" x14ac:dyDescent="0.2">
      <c r="A137" s="299">
        <v>74</v>
      </c>
      <c r="B137" s="291"/>
      <c r="C137" s="300">
        <f t="shared" si="23"/>
        <v>61583</v>
      </c>
      <c r="D137" s="300">
        <f t="shared" si="24"/>
        <v>54243</v>
      </c>
      <c r="E137" s="300">
        <f t="shared" si="25"/>
        <v>44992</v>
      </c>
      <c r="F137" s="300">
        <f t="shared" si="16"/>
        <v>33590</v>
      </c>
      <c r="G137" s="300">
        <f t="shared" si="17"/>
        <v>26353</v>
      </c>
      <c r="I137" s="284">
        <f>IF('INGRESO DE DATOS'!$W$19=1,'Tablas Guyanas y Santa Elena'!C137,'Tablas Resto de Ecuador'!C137)</f>
        <v>61583</v>
      </c>
      <c r="J137" s="284">
        <f>IF('INGRESO DE DATOS'!$W$19=1,'Tablas Guyanas y Santa Elena'!D137,'Tablas Resto de Ecuador'!D137)</f>
        <v>54243</v>
      </c>
      <c r="K137" s="284">
        <f>IF('INGRESO DE DATOS'!$W$19=1,'Tablas Guyanas y Santa Elena'!E137,'Tablas Resto de Ecuador'!E137)</f>
        <v>44992</v>
      </c>
      <c r="L137" s="284">
        <f>IF('INGRESO DE DATOS'!$W$19=1,'Tablas Guyanas y Santa Elena'!F137,'Tablas Resto de Ecuador'!F137)</f>
        <v>33590</v>
      </c>
      <c r="M137" s="284">
        <f>IF('INGRESO DE DATOS'!$W$19=1,'Tablas Guyanas y Santa Elena'!G137,'Tablas Resto de Ecuador'!G137)</f>
        <v>26353</v>
      </c>
      <c r="O137" s="293">
        <f t="shared" si="18"/>
        <v>61583</v>
      </c>
      <c r="P137" s="293">
        <f t="shared" si="19"/>
        <v>54243</v>
      </c>
      <c r="Q137" s="293">
        <f t="shared" si="20"/>
        <v>44992</v>
      </c>
      <c r="R137" s="293">
        <f t="shared" si="21"/>
        <v>33590</v>
      </c>
      <c r="S137" s="293">
        <f t="shared" si="22"/>
        <v>26353</v>
      </c>
    </row>
    <row r="138" spans="1:19" ht="14" x14ac:dyDescent="0.2">
      <c r="A138" s="299">
        <v>75</v>
      </c>
      <c r="B138" s="291"/>
      <c r="C138" s="300">
        <f t="shared" si="23"/>
        <v>64477</v>
      </c>
      <c r="D138" s="300">
        <f t="shared" si="24"/>
        <v>56996</v>
      </c>
      <c r="E138" s="300">
        <f t="shared" si="25"/>
        <v>47334</v>
      </c>
      <c r="F138" s="300">
        <f t="shared" si="16"/>
        <v>36014</v>
      </c>
      <c r="G138" s="300">
        <f t="shared" si="17"/>
        <v>27768</v>
      </c>
      <c r="I138" s="284">
        <f>IF('INGRESO DE DATOS'!$W$19=1,'Tablas Guyanas y Santa Elena'!C138,'Tablas Resto de Ecuador'!C138)</f>
        <v>64477</v>
      </c>
      <c r="J138" s="284">
        <f>IF('INGRESO DE DATOS'!$W$19=1,'Tablas Guyanas y Santa Elena'!D138,'Tablas Resto de Ecuador'!D138)</f>
        <v>56996</v>
      </c>
      <c r="K138" s="284">
        <f>IF('INGRESO DE DATOS'!$W$19=1,'Tablas Guyanas y Santa Elena'!E138,'Tablas Resto de Ecuador'!E138)</f>
        <v>47334</v>
      </c>
      <c r="L138" s="284">
        <f>IF('INGRESO DE DATOS'!$W$19=1,'Tablas Guyanas y Santa Elena'!F138,'Tablas Resto de Ecuador'!F138)</f>
        <v>36014</v>
      </c>
      <c r="M138" s="284">
        <f>IF('INGRESO DE DATOS'!$W$19=1,'Tablas Guyanas y Santa Elena'!G138,'Tablas Resto de Ecuador'!G138)</f>
        <v>27768</v>
      </c>
      <c r="O138" s="293">
        <f t="shared" si="18"/>
        <v>64477</v>
      </c>
      <c r="P138" s="293">
        <f t="shared" si="19"/>
        <v>56996</v>
      </c>
      <c r="Q138" s="293">
        <f t="shared" si="20"/>
        <v>47334</v>
      </c>
      <c r="R138" s="293">
        <f t="shared" si="21"/>
        <v>36014</v>
      </c>
      <c r="S138" s="293">
        <f t="shared" si="22"/>
        <v>27768</v>
      </c>
    </row>
    <row r="139" spans="1:19" ht="14" x14ac:dyDescent="0.2">
      <c r="A139" s="299">
        <v>76</v>
      </c>
      <c r="B139" s="291"/>
      <c r="C139" s="300">
        <f t="shared" si="23"/>
        <v>64477</v>
      </c>
      <c r="D139" s="300">
        <f t="shared" si="24"/>
        <v>56996</v>
      </c>
      <c r="E139" s="300">
        <f t="shared" si="25"/>
        <v>47334</v>
      </c>
      <c r="F139" s="300">
        <f t="shared" si="16"/>
        <v>36014</v>
      </c>
      <c r="G139" s="300">
        <f t="shared" si="17"/>
        <v>27768</v>
      </c>
      <c r="I139" s="284">
        <f>IF('INGRESO DE DATOS'!$W$19=1,'Tablas Guyanas y Santa Elena'!C139,'Tablas Resto de Ecuador'!C139)</f>
        <v>64477</v>
      </c>
      <c r="J139" s="284">
        <f>IF('INGRESO DE DATOS'!$W$19=1,'Tablas Guyanas y Santa Elena'!D139,'Tablas Resto de Ecuador'!D139)</f>
        <v>56996</v>
      </c>
      <c r="K139" s="284">
        <f>IF('INGRESO DE DATOS'!$W$19=1,'Tablas Guyanas y Santa Elena'!E139,'Tablas Resto de Ecuador'!E139)</f>
        <v>47334</v>
      </c>
      <c r="L139" s="284">
        <f>IF('INGRESO DE DATOS'!$W$19=1,'Tablas Guyanas y Santa Elena'!F139,'Tablas Resto de Ecuador'!F139)</f>
        <v>36014</v>
      </c>
      <c r="M139" s="284">
        <f>IF('INGRESO DE DATOS'!$W$19=1,'Tablas Guyanas y Santa Elena'!G139,'Tablas Resto de Ecuador'!G139)</f>
        <v>27768</v>
      </c>
      <c r="O139" s="293">
        <f t="shared" si="18"/>
        <v>64477</v>
      </c>
      <c r="P139" s="293">
        <f t="shared" si="19"/>
        <v>56996</v>
      </c>
      <c r="Q139" s="293">
        <f t="shared" si="20"/>
        <v>47334</v>
      </c>
      <c r="R139" s="293">
        <f t="shared" si="21"/>
        <v>36014</v>
      </c>
      <c r="S139" s="293">
        <f t="shared" si="22"/>
        <v>27768</v>
      </c>
    </row>
    <row r="140" spans="1:19" ht="14" x14ac:dyDescent="0.2">
      <c r="A140" s="299">
        <v>77</v>
      </c>
      <c r="B140" s="291"/>
      <c r="C140" s="300">
        <f t="shared" si="23"/>
        <v>64477</v>
      </c>
      <c r="D140" s="300">
        <f t="shared" si="24"/>
        <v>56996</v>
      </c>
      <c r="E140" s="300">
        <f t="shared" si="25"/>
        <v>47334</v>
      </c>
      <c r="F140" s="300">
        <f t="shared" si="16"/>
        <v>36014</v>
      </c>
      <c r="G140" s="300">
        <f t="shared" si="17"/>
        <v>27768</v>
      </c>
      <c r="I140" s="284">
        <f>IF('INGRESO DE DATOS'!$W$19=1,'Tablas Guyanas y Santa Elena'!C140,'Tablas Resto de Ecuador'!C140)</f>
        <v>64477</v>
      </c>
      <c r="J140" s="284">
        <f>IF('INGRESO DE DATOS'!$W$19=1,'Tablas Guyanas y Santa Elena'!D140,'Tablas Resto de Ecuador'!D140)</f>
        <v>56996</v>
      </c>
      <c r="K140" s="284">
        <f>IF('INGRESO DE DATOS'!$W$19=1,'Tablas Guyanas y Santa Elena'!E140,'Tablas Resto de Ecuador'!E140)</f>
        <v>47334</v>
      </c>
      <c r="L140" s="284">
        <f>IF('INGRESO DE DATOS'!$W$19=1,'Tablas Guyanas y Santa Elena'!F140,'Tablas Resto de Ecuador'!F140)</f>
        <v>36014</v>
      </c>
      <c r="M140" s="284">
        <f>IF('INGRESO DE DATOS'!$W$19=1,'Tablas Guyanas y Santa Elena'!G140,'Tablas Resto de Ecuador'!G140)</f>
        <v>27768</v>
      </c>
      <c r="O140" s="293">
        <f t="shared" si="18"/>
        <v>64477</v>
      </c>
      <c r="P140" s="293">
        <f t="shared" si="19"/>
        <v>56996</v>
      </c>
      <c r="Q140" s="293">
        <f t="shared" si="20"/>
        <v>47334</v>
      </c>
      <c r="R140" s="293">
        <f t="shared" si="21"/>
        <v>36014</v>
      </c>
      <c r="S140" s="293">
        <f t="shared" si="22"/>
        <v>27768</v>
      </c>
    </row>
    <row r="141" spans="1:19" ht="14" x14ac:dyDescent="0.2">
      <c r="A141" s="299">
        <v>78</v>
      </c>
      <c r="B141" s="291"/>
      <c r="C141" s="300">
        <f t="shared" si="23"/>
        <v>64477</v>
      </c>
      <c r="D141" s="300">
        <f t="shared" si="24"/>
        <v>56996</v>
      </c>
      <c r="E141" s="300">
        <f t="shared" si="25"/>
        <v>47334</v>
      </c>
      <c r="F141" s="300">
        <f t="shared" si="16"/>
        <v>36014</v>
      </c>
      <c r="G141" s="300">
        <f t="shared" si="17"/>
        <v>27768</v>
      </c>
      <c r="I141" s="284">
        <f>IF('INGRESO DE DATOS'!$W$19=1,'Tablas Guyanas y Santa Elena'!C141,'Tablas Resto de Ecuador'!C141)</f>
        <v>64477</v>
      </c>
      <c r="J141" s="284">
        <f>IF('INGRESO DE DATOS'!$W$19=1,'Tablas Guyanas y Santa Elena'!D141,'Tablas Resto de Ecuador'!D141)</f>
        <v>56996</v>
      </c>
      <c r="K141" s="284">
        <f>IF('INGRESO DE DATOS'!$W$19=1,'Tablas Guyanas y Santa Elena'!E141,'Tablas Resto de Ecuador'!E141)</f>
        <v>47334</v>
      </c>
      <c r="L141" s="284">
        <f>IF('INGRESO DE DATOS'!$W$19=1,'Tablas Guyanas y Santa Elena'!F141,'Tablas Resto de Ecuador'!F141)</f>
        <v>36014</v>
      </c>
      <c r="M141" s="284">
        <f>IF('INGRESO DE DATOS'!$W$19=1,'Tablas Guyanas y Santa Elena'!G141,'Tablas Resto de Ecuador'!G141)</f>
        <v>27768</v>
      </c>
      <c r="O141" s="293">
        <f t="shared" si="18"/>
        <v>64477</v>
      </c>
      <c r="P141" s="293">
        <f t="shared" si="19"/>
        <v>56996</v>
      </c>
      <c r="Q141" s="293">
        <f t="shared" si="20"/>
        <v>47334</v>
      </c>
      <c r="R141" s="293">
        <f t="shared" si="21"/>
        <v>36014</v>
      </c>
      <c r="S141" s="293">
        <f t="shared" si="22"/>
        <v>27768</v>
      </c>
    </row>
    <row r="142" spans="1:19" ht="14" x14ac:dyDescent="0.2">
      <c r="A142" s="299">
        <v>79</v>
      </c>
      <c r="B142" s="291"/>
      <c r="C142" s="300">
        <f t="shared" si="23"/>
        <v>64477</v>
      </c>
      <c r="D142" s="300">
        <f t="shared" si="24"/>
        <v>56996</v>
      </c>
      <c r="E142" s="300">
        <f t="shared" si="25"/>
        <v>47334</v>
      </c>
      <c r="F142" s="300">
        <f t="shared" si="16"/>
        <v>36014</v>
      </c>
      <c r="G142" s="300">
        <f t="shared" si="17"/>
        <v>27768</v>
      </c>
      <c r="I142" s="284">
        <f>IF('INGRESO DE DATOS'!$W$19=1,'Tablas Guyanas y Santa Elena'!C142,'Tablas Resto de Ecuador'!C142)</f>
        <v>64477</v>
      </c>
      <c r="J142" s="284">
        <f>IF('INGRESO DE DATOS'!$W$19=1,'Tablas Guyanas y Santa Elena'!D142,'Tablas Resto de Ecuador'!D142)</f>
        <v>56996</v>
      </c>
      <c r="K142" s="284">
        <f>IF('INGRESO DE DATOS'!$W$19=1,'Tablas Guyanas y Santa Elena'!E142,'Tablas Resto de Ecuador'!E142)</f>
        <v>47334</v>
      </c>
      <c r="L142" s="284">
        <f>IF('INGRESO DE DATOS'!$W$19=1,'Tablas Guyanas y Santa Elena'!F142,'Tablas Resto de Ecuador'!F142)</f>
        <v>36014</v>
      </c>
      <c r="M142" s="284">
        <f>IF('INGRESO DE DATOS'!$W$19=1,'Tablas Guyanas y Santa Elena'!G142,'Tablas Resto de Ecuador'!G142)</f>
        <v>27768</v>
      </c>
      <c r="O142" s="293">
        <f t="shared" si="18"/>
        <v>64477</v>
      </c>
      <c r="P142" s="293">
        <f t="shared" si="19"/>
        <v>56996</v>
      </c>
      <c r="Q142" s="293">
        <f t="shared" si="20"/>
        <v>47334</v>
      </c>
      <c r="R142" s="293">
        <f t="shared" si="21"/>
        <v>36014</v>
      </c>
      <c r="S142" s="293">
        <f t="shared" si="22"/>
        <v>27768</v>
      </c>
    </row>
    <row r="143" spans="1:19" ht="14" x14ac:dyDescent="0.2">
      <c r="A143" s="299">
        <v>80</v>
      </c>
      <c r="B143" s="291"/>
      <c r="C143" s="300">
        <f t="shared" si="23"/>
        <v>64477</v>
      </c>
      <c r="D143" s="300">
        <f t="shared" si="24"/>
        <v>56996</v>
      </c>
      <c r="E143" s="300">
        <f t="shared" si="25"/>
        <v>47334</v>
      </c>
      <c r="F143" s="300">
        <f t="shared" si="16"/>
        <v>36014</v>
      </c>
      <c r="G143" s="300">
        <f t="shared" si="17"/>
        <v>27768</v>
      </c>
      <c r="I143" s="284">
        <f>IF('INGRESO DE DATOS'!$W$19=1,'Tablas Guyanas y Santa Elena'!C143,'Tablas Resto de Ecuador'!C143)</f>
        <v>64477</v>
      </c>
      <c r="J143" s="284">
        <f>IF('INGRESO DE DATOS'!$W$19=1,'Tablas Guyanas y Santa Elena'!D143,'Tablas Resto de Ecuador'!D143)</f>
        <v>56996</v>
      </c>
      <c r="K143" s="284">
        <f>IF('INGRESO DE DATOS'!$W$19=1,'Tablas Guyanas y Santa Elena'!E143,'Tablas Resto de Ecuador'!E143)</f>
        <v>47334</v>
      </c>
      <c r="L143" s="284">
        <f>IF('INGRESO DE DATOS'!$W$19=1,'Tablas Guyanas y Santa Elena'!F143,'Tablas Resto de Ecuador'!F143)</f>
        <v>36014</v>
      </c>
      <c r="M143" s="284">
        <f>IF('INGRESO DE DATOS'!$W$19=1,'Tablas Guyanas y Santa Elena'!G143,'Tablas Resto de Ecuador'!G143)</f>
        <v>27768</v>
      </c>
      <c r="O143" s="293">
        <f t="shared" si="18"/>
        <v>64477</v>
      </c>
      <c r="P143" s="293">
        <f t="shared" si="19"/>
        <v>56996</v>
      </c>
      <c r="Q143" s="293">
        <f t="shared" si="20"/>
        <v>47334</v>
      </c>
      <c r="R143" s="293">
        <f t="shared" si="21"/>
        <v>36014</v>
      </c>
      <c r="S143" s="293">
        <f t="shared" si="22"/>
        <v>27768</v>
      </c>
    </row>
    <row r="144" spans="1:19" ht="14" x14ac:dyDescent="0.2">
      <c r="A144" s="299">
        <v>81</v>
      </c>
      <c r="B144" s="291"/>
      <c r="C144" s="300">
        <f t="shared" si="23"/>
        <v>64477</v>
      </c>
      <c r="D144" s="300">
        <f t="shared" si="24"/>
        <v>56996</v>
      </c>
      <c r="E144" s="300">
        <f t="shared" si="25"/>
        <v>47334</v>
      </c>
      <c r="F144" s="300">
        <f t="shared" si="16"/>
        <v>36014</v>
      </c>
      <c r="G144" s="300">
        <f t="shared" si="17"/>
        <v>27768</v>
      </c>
      <c r="I144" s="284">
        <f>IF('INGRESO DE DATOS'!$W$19=1,'Tablas Guyanas y Santa Elena'!C144,'Tablas Resto de Ecuador'!C144)</f>
        <v>64477</v>
      </c>
      <c r="J144" s="284">
        <f>IF('INGRESO DE DATOS'!$W$19=1,'Tablas Guyanas y Santa Elena'!D144,'Tablas Resto de Ecuador'!D144)</f>
        <v>56996</v>
      </c>
      <c r="K144" s="284">
        <f>IF('INGRESO DE DATOS'!$W$19=1,'Tablas Guyanas y Santa Elena'!E144,'Tablas Resto de Ecuador'!E144)</f>
        <v>47334</v>
      </c>
      <c r="L144" s="284">
        <f>IF('INGRESO DE DATOS'!$W$19=1,'Tablas Guyanas y Santa Elena'!F144,'Tablas Resto de Ecuador'!F144)</f>
        <v>36014</v>
      </c>
      <c r="M144" s="284">
        <f>IF('INGRESO DE DATOS'!$W$19=1,'Tablas Guyanas y Santa Elena'!G144,'Tablas Resto de Ecuador'!G144)</f>
        <v>27768</v>
      </c>
      <c r="O144" s="293">
        <f t="shared" si="18"/>
        <v>64477</v>
      </c>
      <c r="P144" s="293">
        <f t="shared" si="19"/>
        <v>56996</v>
      </c>
      <c r="Q144" s="293">
        <f t="shared" si="20"/>
        <v>47334</v>
      </c>
      <c r="R144" s="293">
        <f t="shared" si="21"/>
        <v>36014</v>
      </c>
      <c r="S144" s="293">
        <f t="shared" si="22"/>
        <v>27768</v>
      </c>
    </row>
    <row r="145" spans="1:19" ht="14" x14ac:dyDescent="0.2">
      <c r="A145" s="299">
        <v>82</v>
      </c>
      <c r="B145" s="291"/>
      <c r="C145" s="300">
        <f t="shared" ref="C145:C150" si="26">O145*$X$2</f>
        <v>64477</v>
      </c>
      <c r="D145" s="300">
        <f t="shared" ref="D145:D150" si="27">P145*$X$2</f>
        <v>56996</v>
      </c>
      <c r="E145" s="300">
        <f t="shared" ref="E145:E150" si="28">Q145*$X$2</f>
        <v>47334</v>
      </c>
      <c r="F145" s="300">
        <f t="shared" si="16"/>
        <v>36014</v>
      </c>
      <c r="G145" s="300">
        <f t="shared" si="17"/>
        <v>27768</v>
      </c>
      <c r="I145" s="284">
        <f>IF('INGRESO DE DATOS'!$W$19=1,'Tablas Guyanas y Santa Elena'!C145,'Tablas Resto de Ecuador'!C145)</f>
        <v>64477</v>
      </c>
      <c r="J145" s="284">
        <f>IF('INGRESO DE DATOS'!$W$19=1,'Tablas Guyanas y Santa Elena'!D145,'Tablas Resto de Ecuador'!D145)</f>
        <v>56996</v>
      </c>
      <c r="K145" s="284">
        <f>IF('INGRESO DE DATOS'!$W$19=1,'Tablas Guyanas y Santa Elena'!E145,'Tablas Resto de Ecuador'!E145)</f>
        <v>47334</v>
      </c>
      <c r="L145" s="284">
        <f>IF('INGRESO DE DATOS'!$W$19=1,'Tablas Guyanas y Santa Elena'!F145,'Tablas Resto de Ecuador'!F145)</f>
        <v>36014</v>
      </c>
      <c r="M145" s="284">
        <f>IF('INGRESO DE DATOS'!$W$19=1,'Tablas Guyanas y Santa Elena'!G145,'Tablas Resto de Ecuador'!G145)</f>
        <v>27768</v>
      </c>
      <c r="O145" s="293">
        <f t="shared" si="18"/>
        <v>64477</v>
      </c>
      <c r="P145" s="293">
        <f t="shared" si="19"/>
        <v>56996</v>
      </c>
      <c r="Q145" s="293">
        <f t="shared" si="20"/>
        <v>47334</v>
      </c>
      <c r="R145" s="293">
        <f t="shared" si="21"/>
        <v>36014</v>
      </c>
      <c r="S145" s="293">
        <f t="shared" si="22"/>
        <v>27768</v>
      </c>
    </row>
    <row r="146" spans="1:19" ht="14" x14ac:dyDescent="0.2">
      <c r="A146" s="299">
        <v>83</v>
      </c>
      <c r="B146" s="291"/>
      <c r="C146" s="300">
        <f t="shared" si="26"/>
        <v>64477</v>
      </c>
      <c r="D146" s="300">
        <f t="shared" si="27"/>
        <v>56996</v>
      </c>
      <c r="E146" s="300">
        <f t="shared" si="28"/>
        <v>47334</v>
      </c>
      <c r="F146" s="300">
        <f t="shared" ref="F146:F150" si="29">R146*$X$2</f>
        <v>36014</v>
      </c>
      <c r="G146" s="300">
        <f t="shared" ref="G146:G150" si="30">S146*$X$2</f>
        <v>27768</v>
      </c>
      <c r="I146" s="284">
        <f>IF('INGRESO DE DATOS'!$W$19=1,'Tablas Guyanas y Santa Elena'!C146,'Tablas Resto de Ecuador'!C146)</f>
        <v>64477</v>
      </c>
      <c r="J146" s="284">
        <f>IF('INGRESO DE DATOS'!$W$19=1,'Tablas Guyanas y Santa Elena'!D146,'Tablas Resto de Ecuador'!D146)</f>
        <v>56996</v>
      </c>
      <c r="K146" s="284">
        <f>IF('INGRESO DE DATOS'!$W$19=1,'Tablas Guyanas y Santa Elena'!E146,'Tablas Resto de Ecuador'!E146)</f>
        <v>47334</v>
      </c>
      <c r="L146" s="284">
        <f>IF('INGRESO DE DATOS'!$W$19=1,'Tablas Guyanas y Santa Elena'!F146,'Tablas Resto de Ecuador'!F146)</f>
        <v>36014</v>
      </c>
      <c r="M146" s="284">
        <f>IF('INGRESO DE DATOS'!$W$19=1,'Tablas Guyanas y Santa Elena'!G146,'Tablas Resto de Ecuador'!G146)</f>
        <v>27768</v>
      </c>
      <c r="O146" s="293">
        <f t="shared" ref="O146:S150" si="31">I146*$Q$4</f>
        <v>64477</v>
      </c>
      <c r="P146" s="293">
        <f t="shared" si="31"/>
        <v>56996</v>
      </c>
      <c r="Q146" s="293">
        <f t="shared" si="31"/>
        <v>47334</v>
      </c>
      <c r="R146" s="293">
        <f t="shared" si="31"/>
        <v>36014</v>
      </c>
      <c r="S146" s="293">
        <f t="shared" si="31"/>
        <v>27768</v>
      </c>
    </row>
    <row r="147" spans="1:19" s="69" customFormat="1" ht="14" x14ac:dyDescent="0.2">
      <c r="A147" s="299">
        <v>84</v>
      </c>
      <c r="B147" s="291" t="s">
        <v>132</v>
      </c>
      <c r="C147" s="300">
        <f t="shared" si="26"/>
        <v>64477</v>
      </c>
      <c r="D147" s="300">
        <f t="shared" si="27"/>
        <v>56996</v>
      </c>
      <c r="E147" s="300">
        <f t="shared" si="28"/>
        <v>47334</v>
      </c>
      <c r="F147" s="300">
        <f t="shared" si="29"/>
        <v>36014</v>
      </c>
      <c r="G147" s="300">
        <f t="shared" si="30"/>
        <v>27768</v>
      </c>
      <c r="I147" s="284">
        <f>IF('INGRESO DE DATOS'!$W$19=1,'Tablas Guyanas y Santa Elena'!C147,'Tablas Resto de Ecuador'!C147)</f>
        <v>64477</v>
      </c>
      <c r="J147" s="284">
        <f>IF('INGRESO DE DATOS'!$W$19=1,'Tablas Guyanas y Santa Elena'!D147,'Tablas Resto de Ecuador'!D147)</f>
        <v>56996</v>
      </c>
      <c r="K147" s="284">
        <f>IF('INGRESO DE DATOS'!$W$19=1,'Tablas Guyanas y Santa Elena'!E147,'Tablas Resto de Ecuador'!E147)</f>
        <v>47334</v>
      </c>
      <c r="L147" s="284">
        <f>IF('INGRESO DE DATOS'!$W$19=1,'Tablas Guyanas y Santa Elena'!F147,'Tablas Resto de Ecuador'!F147)</f>
        <v>36014</v>
      </c>
      <c r="M147" s="284">
        <f>IF('INGRESO DE DATOS'!$W$19=1,'Tablas Guyanas y Santa Elena'!G147,'Tablas Resto de Ecuador'!G147)</f>
        <v>27768</v>
      </c>
      <c r="O147" s="293">
        <f t="shared" si="31"/>
        <v>64477</v>
      </c>
      <c r="P147" s="293">
        <f t="shared" si="31"/>
        <v>56996</v>
      </c>
      <c r="Q147" s="293">
        <f t="shared" si="31"/>
        <v>47334</v>
      </c>
      <c r="R147" s="293">
        <f t="shared" si="31"/>
        <v>36014</v>
      </c>
      <c r="S147" s="293">
        <f t="shared" si="31"/>
        <v>27768</v>
      </c>
    </row>
    <row r="148" spans="1:19" ht="14" x14ac:dyDescent="0.2">
      <c r="A148" s="299">
        <v>1</v>
      </c>
      <c r="B148" s="291" t="s">
        <v>133</v>
      </c>
      <c r="C148" s="300">
        <f t="shared" si="26"/>
        <v>977</v>
      </c>
      <c r="D148" s="300">
        <f t="shared" si="27"/>
        <v>881</v>
      </c>
      <c r="E148" s="300">
        <f t="shared" si="28"/>
        <v>711</v>
      </c>
      <c r="F148" s="300">
        <f t="shared" si="29"/>
        <v>713</v>
      </c>
      <c r="G148" s="300">
        <f t="shared" si="30"/>
        <v>644</v>
      </c>
      <c r="I148" s="284">
        <f>IF('INGRESO DE DATOS'!$W$19=1,'Tablas Guyanas y Santa Elena'!C148,'Tablas Resto de Ecuador'!C148)</f>
        <v>977</v>
      </c>
      <c r="J148" s="284">
        <f>IF('INGRESO DE DATOS'!$W$19=1,'Tablas Guyanas y Santa Elena'!D148,'Tablas Resto de Ecuador'!D148)</f>
        <v>881</v>
      </c>
      <c r="K148" s="284">
        <f>IF('INGRESO DE DATOS'!$W$19=1,'Tablas Guyanas y Santa Elena'!E148,'Tablas Resto de Ecuador'!E148)</f>
        <v>711</v>
      </c>
      <c r="L148" s="284">
        <f>IF('INGRESO DE DATOS'!$W$19=1,'Tablas Guyanas y Santa Elena'!F148,'Tablas Resto de Ecuador'!F148)</f>
        <v>713</v>
      </c>
      <c r="M148" s="284">
        <f>IF('INGRESO DE DATOS'!$W$19=1,'Tablas Guyanas y Santa Elena'!G148,'Tablas Resto de Ecuador'!G148)</f>
        <v>644</v>
      </c>
      <c r="O148" s="293">
        <f t="shared" si="31"/>
        <v>977</v>
      </c>
      <c r="P148" s="293">
        <f t="shared" si="31"/>
        <v>881</v>
      </c>
      <c r="Q148" s="293">
        <f t="shared" si="31"/>
        <v>711</v>
      </c>
      <c r="R148" s="293">
        <f t="shared" si="31"/>
        <v>713</v>
      </c>
      <c r="S148" s="293">
        <f t="shared" si="31"/>
        <v>644</v>
      </c>
    </row>
    <row r="149" spans="1:19" ht="14" x14ac:dyDescent="0.2">
      <c r="A149" s="299">
        <v>2</v>
      </c>
      <c r="B149" s="291" t="s">
        <v>134</v>
      </c>
      <c r="C149" s="300">
        <f t="shared" si="26"/>
        <v>1922</v>
      </c>
      <c r="D149" s="300">
        <f t="shared" si="27"/>
        <v>1817</v>
      </c>
      <c r="E149" s="300">
        <f t="shared" si="28"/>
        <v>1376</v>
      </c>
      <c r="F149" s="300">
        <f t="shared" si="29"/>
        <v>1300</v>
      </c>
      <c r="G149" s="300">
        <f t="shared" si="30"/>
        <v>1229</v>
      </c>
      <c r="I149" s="284">
        <f>IF('INGRESO DE DATOS'!$W$19=1,'Tablas Guyanas y Santa Elena'!C149,'Tablas Resto de Ecuador'!C149)</f>
        <v>1922</v>
      </c>
      <c r="J149" s="284">
        <f>IF('INGRESO DE DATOS'!$W$19=1,'Tablas Guyanas y Santa Elena'!D149,'Tablas Resto de Ecuador'!D149)</f>
        <v>1817</v>
      </c>
      <c r="K149" s="284">
        <f>IF('INGRESO DE DATOS'!$W$19=1,'Tablas Guyanas y Santa Elena'!E149,'Tablas Resto de Ecuador'!E149)</f>
        <v>1376</v>
      </c>
      <c r="L149" s="284">
        <f>IF('INGRESO DE DATOS'!$W$19=1,'Tablas Guyanas y Santa Elena'!F149,'Tablas Resto de Ecuador'!F149)</f>
        <v>1300</v>
      </c>
      <c r="M149" s="284">
        <f>IF('INGRESO DE DATOS'!$W$19=1,'Tablas Guyanas y Santa Elena'!G149,'Tablas Resto de Ecuador'!G149)</f>
        <v>1229</v>
      </c>
      <c r="O149" s="293">
        <f t="shared" si="31"/>
        <v>1922</v>
      </c>
      <c r="P149" s="293">
        <f t="shared" si="31"/>
        <v>1817</v>
      </c>
      <c r="Q149" s="293">
        <f t="shared" si="31"/>
        <v>1376</v>
      </c>
      <c r="R149" s="293">
        <f t="shared" si="31"/>
        <v>1300</v>
      </c>
      <c r="S149" s="293">
        <f t="shared" si="31"/>
        <v>1229</v>
      </c>
    </row>
    <row r="150" spans="1:19" ht="14" x14ac:dyDescent="0.2">
      <c r="A150" s="299">
        <v>3</v>
      </c>
      <c r="B150" s="291" t="s">
        <v>135</v>
      </c>
      <c r="C150" s="300">
        <f t="shared" si="26"/>
        <v>2840</v>
      </c>
      <c r="D150" s="300">
        <f t="shared" si="27"/>
        <v>2684</v>
      </c>
      <c r="E150" s="300">
        <f t="shared" si="28"/>
        <v>2034</v>
      </c>
      <c r="F150" s="300">
        <f t="shared" si="29"/>
        <v>1858</v>
      </c>
      <c r="G150" s="300">
        <f t="shared" si="30"/>
        <v>1777</v>
      </c>
      <c r="I150" s="284">
        <f>IF('INGRESO DE DATOS'!$W$19=1,'Tablas Guyanas y Santa Elena'!C150,'Tablas Resto de Ecuador'!C150)</f>
        <v>2840</v>
      </c>
      <c r="J150" s="284">
        <f>IF('INGRESO DE DATOS'!$W$19=1,'Tablas Guyanas y Santa Elena'!D150,'Tablas Resto de Ecuador'!D150)</f>
        <v>2684</v>
      </c>
      <c r="K150" s="284">
        <f>IF('INGRESO DE DATOS'!$W$19=1,'Tablas Guyanas y Santa Elena'!E150,'Tablas Resto de Ecuador'!E150)</f>
        <v>2034</v>
      </c>
      <c r="L150" s="284">
        <f>IF('INGRESO DE DATOS'!$W$19=1,'Tablas Guyanas y Santa Elena'!F150,'Tablas Resto de Ecuador'!F150)</f>
        <v>1858</v>
      </c>
      <c r="M150" s="284">
        <f>IF('INGRESO DE DATOS'!$W$19=1,'Tablas Guyanas y Santa Elena'!G150,'Tablas Resto de Ecuador'!G150)</f>
        <v>1777</v>
      </c>
      <c r="O150" s="293">
        <f t="shared" si="31"/>
        <v>2840</v>
      </c>
      <c r="P150" s="293">
        <f t="shared" si="31"/>
        <v>2684</v>
      </c>
      <c r="Q150" s="293">
        <f t="shared" si="31"/>
        <v>2034</v>
      </c>
      <c r="R150" s="293">
        <f t="shared" si="31"/>
        <v>1858</v>
      </c>
      <c r="S150" s="293">
        <f t="shared" si="31"/>
        <v>1777</v>
      </c>
    </row>
    <row r="151" spans="1:19" ht="15" x14ac:dyDescent="0.2">
      <c r="I151" s="72"/>
      <c r="J151" s="72"/>
      <c r="K151" s="72"/>
      <c r="L151" s="72"/>
    </row>
    <row r="152" spans="1:19" ht="18" x14ac:dyDescent="0.2">
      <c r="A152" s="712" t="s">
        <v>138</v>
      </c>
      <c r="B152" s="713"/>
      <c r="C152" s="713"/>
      <c r="D152" s="713"/>
      <c r="E152" s="713"/>
      <c r="F152" s="713"/>
      <c r="G152" s="714"/>
    </row>
    <row r="153" spans="1:19" ht="18" x14ac:dyDescent="0.2">
      <c r="A153" s="715" t="s">
        <v>76</v>
      </c>
      <c r="B153" s="716"/>
      <c r="C153" s="716"/>
      <c r="D153" s="716"/>
      <c r="E153" s="716"/>
      <c r="F153" s="716"/>
      <c r="G153" s="717"/>
    </row>
    <row r="154" spans="1:19" x14ac:dyDescent="0.15">
      <c r="A154" s="204"/>
      <c r="C154" s="720"/>
      <c r="D154" s="720"/>
      <c r="E154" s="720"/>
      <c r="F154" s="720"/>
      <c r="G154" s="721"/>
    </row>
    <row r="155" spans="1:19" x14ac:dyDescent="0.15">
      <c r="A155" s="718" t="s">
        <v>129</v>
      </c>
      <c r="B155" s="719"/>
      <c r="C155" s="285">
        <v>250</v>
      </c>
      <c r="D155" s="285">
        <v>2000</v>
      </c>
      <c r="E155" s="285">
        <v>5000</v>
      </c>
      <c r="F155" s="285">
        <v>10000</v>
      </c>
      <c r="G155" s="298">
        <v>20000</v>
      </c>
      <c r="I155" s="281" t="s">
        <v>130</v>
      </c>
      <c r="J155" s="281"/>
      <c r="K155" s="281"/>
      <c r="L155" s="281"/>
      <c r="M155" s="281"/>
      <c r="O155" s="282" t="s">
        <v>131</v>
      </c>
      <c r="P155" s="282"/>
      <c r="Q155" s="282"/>
      <c r="R155" s="282"/>
      <c r="S155" s="282"/>
    </row>
    <row r="156" spans="1:19" ht="14" x14ac:dyDescent="0.2">
      <c r="A156" s="299">
        <v>18</v>
      </c>
      <c r="B156" s="291"/>
      <c r="C156" s="300">
        <f t="shared" ref="C156:C187" si="32">O156*$X$2</f>
        <v>6671</v>
      </c>
      <c r="D156" s="300">
        <f t="shared" ref="D156:D187" si="33">P156*$X$2</f>
        <v>4908</v>
      </c>
      <c r="E156" s="300">
        <f t="shared" ref="E156:E187" si="34">Q156*$X$2</f>
        <v>4475</v>
      </c>
      <c r="F156" s="300">
        <f t="shared" ref="F156:G187" si="35">R156*$X$2</f>
        <v>2755</v>
      </c>
      <c r="G156" s="300">
        <f t="shared" si="35"/>
        <v>2389</v>
      </c>
      <c r="I156" s="284">
        <f>IF('INGRESO DE DATOS'!$W$19=1,'Tablas Guyanas y Santa Elena'!C156,'Tablas Resto de Ecuador'!C156)</f>
        <v>6671</v>
      </c>
      <c r="J156" s="284">
        <f>IF('INGRESO DE DATOS'!$W$19=1,'Tablas Guyanas y Santa Elena'!D156,'Tablas Resto de Ecuador'!D156)</f>
        <v>4908</v>
      </c>
      <c r="K156" s="284">
        <f>IF('INGRESO DE DATOS'!$W$19=1,'Tablas Guyanas y Santa Elena'!E156,'Tablas Resto de Ecuador'!E156)</f>
        <v>4475</v>
      </c>
      <c r="L156" s="284">
        <f>IF('INGRESO DE DATOS'!$W$19=1,'Tablas Guyanas y Santa Elena'!F156,'Tablas Resto de Ecuador'!F156)</f>
        <v>2755</v>
      </c>
      <c r="M156" s="284">
        <f>IF('INGRESO DE DATOS'!$W$19=1,'Tablas Guyanas y Santa Elena'!G156,'Tablas Resto de Ecuador'!G156)</f>
        <v>2389</v>
      </c>
      <c r="O156" s="293">
        <f>I156*$R$4</f>
        <v>6671</v>
      </c>
      <c r="P156" s="293">
        <f>J156*$R$4</f>
        <v>4908</v>
      </c>
      <c r="Q156" s="293">
        <f>K156*$R$4</f>
        <v>4475</v>
      </c>
      <c r="R156" s="293">
        <f>L156*$R$4</f>
        <v>2755</v>
      </c>
      <c r="S156" s="293">
        <f>M156*$R$4</f>
        <v>2389</v>
      </c>
    </row>
    <row r="157" spans="1:19" ht="14" x14ac:dyDescent="0.2">
      <c r="A157" s="299">
        <v>19</v>
      </c>
      <c r="B157" s="291"/>
      <c r="C157" s="300">
        <f t="shared" si="32"/>
        <v>6671</v>
      </c>
      <c r="D157" s="300">
        <f t="shared" si="33"/>
        <v>4908</v>
      </c>
      <c r="E157" s="300">
        <f t="shared" si="34"/>
        <v>4475</v>
      </c>
      <c r="F157" s="300">
        <f t="shared" si="35"/>
        <v>2755</v>
      </c>
      <c r="G157" s="300">
        <f t="shared" si="35"/>
        <v>2389</v>
      </c>
      <c r="I157" s="284">
        <f>IF('INGRESO DE DATOS'!$W$19=1,'Tablas Guyanas y Santa Elena'!C157,'Tablas Resto de Ecuador'!C157)</f>
        <v>6671</v>
      </c>
      <c r="J157" s="284">
        <f>IF('INGRESO DE DATOS'!$W$19=1,'Tablas Guyanas y Santa Elena'!D157,'Tablas Resto de Ecuador'!D157)</f>
        <v>4908</v>
      </c>
      <c r="K157" s="284">
        <f>IF('INGRESO DE DATOS'!$W$19=1,'Tablas Guyanas y Santa Elena'!E157,'Tablas Resto de Ecuador'!E157)</f>
        <v>4475</v>
      </c>
      <c r="L157" s="284">
        <f>IF('INGRESO DE DATOS'!$W$19=1,'Tablas Guyanas y Santa Elena'!F157,'Tablas Resto de Ecuador'!F157)</f>
        <v>2755</v>
      </c>
      <c r="M157" s="284">
        <f>IF('INGRESO DE DATOS'!$W$19=1,'Tablas Guyanas y Santa Elena'!G157,'Tablas Resto de Ecuador'!G157)</f>
        <v>2389</v>
      </c>
      <c r="O157" s="293">
        <f t="shared" ref="O157:O220" si="36">I157*$R$4</f>
        <v>6671</v>
      </c>
      <c r="P157" s="293">
        <f t="shared" ref="P157:P220" si="37">J157*$R$4</f>
        <v>4908</v>
      </c>
      <c r="Q157" s="293">
        <f t="shared" ref="Q157:Q220" si="38">K157*$R$4</f>
        <v>4475</v>
      </c>
      <c r="R157" s="293">
        <f t="shared" ref="R157:R220" si="39">L157*$R$4</f>
        <v>2755</v>
      </c>
      <c r="S157" s="293">
        <f t="shared" ref="S157:S220" si="40">M157*$R$4</f>
        <v>2389</v>
      </c>
    </row>
    <row r="158" spans="1:19" ht="14" x14ac:dyDescent="0.2">
      <c r="A158" s="299">
        <v>20</v>
      </c>
      <c r="B158" s="291"/>
      <c r="C158" s="300">
        <f t="shared" si="32"/>
        <v>6671</v>
      </c>
      <c r="D158" s="300">
        <f t="shared" si="33"/>
        <v>4908</v>
      </c>
      <c r="E158" s="300">
        <f t="shared" si="34"/>
        <v>4475</v>
      </c>
      <c r="F158" s="300">
        <f t="shared" si="35"/>
        <v>2755</v>
      </c>
      <c r="G158" s="300">
        <f t="shared" si="35"/>
        <v>2389</v>
      </c>
      <c r="I158" s="284">
        <f>IF('INGRESO DE DATOS'!$W$19=1,'Tablas Guyanas y Santa Elena'!C158,'Tablas Resto de Ecuador'!C158)</f>
        <v>6671</v>
      </c>
      <c r="J158" s="284">
        <f>IF('INGRESO DE DATOS'!$W$19=1,'Tablas Guyanas y Santa Elena'!D158,'Tablas Resto de Ecuador'!D158)</f>
        <v>4908</v>
      </c>
      <c r="K158" s="284">
        <f>IF('INGRESO DE DATOS'!$W$19=1,'Tablas Guyanas y Santa Elena'!E158,'Tablas Resto de Ecuador'!E158)</f>
        <v>4475</v>
      </c>
      <c r="L158" s="284">
        <f>IF('INGRESO DE DATOS'!$W$19=1,'Tablas Guyanas y Santa Elena'!F158,'Tablas Resto de Ecuador'!F158)</f>
        <v>2755</v>
      </c>
      <c r="M158" s="284">
        <f>IF('INGRESO DE DATOS'!$W$19=1,'Tablas Guyanas y Santa Elena'!G158,'Tablas Resto de Ecuador'!G158)</f>
        <v>2389</v>
      </c>
      <c r="O158" s="293">
        <f t="shared" si="36"/>
        <v>6671</v>
      </c>
      <c r="P158" s="293">
        <f t="shared" si="37"/>
        <v>4908</v>
      </c>
      <c r="Q158" s="293">
        <f t="shared" si="38"/>
        <v>4475</v>
      </c>
      <c r="R158" s="293">
        <f t="shared" si="39"/>
        <v>2755</v>
      </c>
      <c r="S158" s="293">
        <f t="shared" si="40"/>
        <v>2389</v>
      </c>
    </row>
    <row r="159" spans="1:19" ht="14" x14ac:dyDescent="0.2">
      <c r="A159" s="299">
        <v>21</v>
      </c>
      <c r="B159" s="291"/>
      <c r="C159" s="300">
        <f t="shared" si="32"/>
        <v>6671</v>
      </c>
      <c r="D159" s="300">
        <f t="shared" si="33"/>
        <v>4908</v>
      </c>
      <c r="E159" s="300">
        <f t="shared" si="34"/>
        <v>4475</v>
      </c>
      <c r="F159" s="300">
        <f t="shared" si="35"/>
        <v>2755</v>
      </c>
      <c r="G159" s="300">
        <f t="shared" si="35"/>
        <v>2389</v>
      </c>
      <c r="I159" s="284">
        <f>IF('INGRESO DE DATOS'!$W$19=1,'Tablas Guyanas y Santa Elena'!C159,'Tablas Resto de Ecuador'!C159)</f>
        <v>6671</v>
      </c>
      <c r="J159" s="284">
        <f>IF('INGRESO DE DATOS'!$W$19=1,'Tablas Guyanas y Santa Elena'!D159,'Tablas Resto de Ecuador'!D159)</f>
        <v>4908</v>
      </c>
      <c r="K159" s="284">
        <f>IF('INGRESO DE DATOS'!$W$19=1,'Tablas Guyanas y Santa Elena'!E159,'Tablas Resto de Ecuador'!E159)</f>
        <v>4475</v>
      </c>
      <c r="L159" s="284">
        <f>IF('INGRESO DE DATOS'!$W$19=1,'Tablas Guyanas y Santa Elena'!F159,'Tablas Resto de Ecuador'!F159)</f>
        <v>2755</v>
      </c>
      <c r="M159" s="284">
        <f>IF('INGRESO DE DATOS'!$W$19=1,'Tablas Guyanas y Santa Elena'!G159,'Tablas Resto de Ecuador'!G159)</f>
        <v>2389</v>
      </c>
      <c r="O159" s="293">
        <f t="shared" si="36"/>
        <v>6671</v>
      </c>
      <c r="P159" s="293">
        <f t="shared" si="37"/>
        <v>4908</v>
      </c>
      <c r="Q159" s="293">
        <f t="shared" si="38"/>
        <v>4475</v>
      </c>
      <c r="R159" s="293">
        <f t="shared" si="39"/>
        <v>2755</v>
      </c>
      <c r="S159" s="293">
        <f t="shared" si="40"/>
        <v>2389</v>
      </c>
    </row>
    <row r="160" spans="1:19" ht="14" x14ac:dyDescent="0.2">
      <c r="A160" s="299">
        <v>22</v>
      </c>
      <c r="B160" s="291"/>
      <c r="C160" s="300">
        <f t="shared" si="32"/>
        <v>6671</v>
      </c>
      <c r="D160" s="300">
        <f t="shared" si="33"/>
        <v>4908</v>
      </c>
      <c r="E160" s="300">
        <f t="shared" si="34"/>
        <v>4475</v>
      </c>
      <c r="F160" s="300">
        <f t="shared" si="35"/>
        <v>2755</v>
      </c>
      <c r="G160" s="300">
        <f t="shared" si="35"/>
        <v>2389</v>
      </c>
      <c r="I160" s="284">
        <f>IF('INGRESO DE DATOS'!$W$19=1,'Tablas Guyanas y Santa Elena'!C160,'Tablas Resto de Ecuador'!C160)</f>
        <v>6671</v>
      </c>
      <c r="J160" s="284">
        <f>IF('INGRESO DE DATOS'!$W$19=1,'Tablas Guyanas y Santa Elena'!D160,'Tablas Resto de Ecuador'!D160)</f>
        <v>4908</v>
      </c>
      <c r="K160" s="284">
        <f>IF('INGRESO DE DATOS'!$W$19=1,'Tablas Guyanas y Santa Elena'!E160,'Tablas Resto de Ecuador'!E160)</f>
        <v>4475</v>
      </c>
      <c r="L160" s="284">
        <f>IF('INGRESO DE DATOS'!$W$19=1,'Tablas Guyanas y Santa Elena'!F160,'Tablas Resto de Ecuador'!F160)</f>
        <v>2755</v>
      </c>
      <c r="M160" s="284">
        <f>IF('INGRESO DE DATOS'!$W$19=1,'Tablas Guyanas y Santa Elena'!G160,'Tablas Resto de Ecuador'!G160)</f>
        <v>2389</v>
      </c>
      <c r="O160" s="293">
        <f t="shared" si="36"/>
        <v>6671</v>
      </c>
      <c r="P160" s="293">
        <f t="shared" si="37"/>
        <v>4908</v>
      </c>
      <c r="Q160" s="293">
        <f t="shared" si="38"/>
        <v>4475</v>
      </c>
      <c r="R160" s="293">
        <f t="shared" si="39"/>
        <v>2755</v>
      </c>
      <c r="S160" s="293">
        <f t="shared" si="40"/>
        <v>2389</v>
      </c>
    </row>
    <row r="161" spans="1:19" ht="14" x14ac:dyDescent="0.2">
      <c r="A161" s="299">
        <v>23</v>
      </c>
      <c r="B161" s="291"/>
      <c r="C161" s="300">
        <f t="shared" si="32"/>
        <v>6671</v>
      </c>
      <c r="D161" s="300">
        <f t="shared" si="33"/>
        <v>4908</v>
      </c>
      <c r="E161" s="300">
        <f t="shared" si="34"/>
        <v>4475</v>
      </c>
      <c r="F161" s="300">
        <f t="shared" si="35"/>
        <v>2755</v>
      </c>
      <c r="G161" s="300">
        <f t="shared" si="35"/>
        <v>2389</v>
      </c>
      <c r="I161" s="284">
        <f>IF('INGRESO DE DATOS'!$W$19=1,'Tablas Guyanas y Santa Elena'!C161,'Tablas Resto de Ecuador'!C161)</f>
        <v>6671</v>
      </c>
      <c r="J161" s="284">
        <f>IF('INGRESO DE DATOS'!$W$19=1,'Tablas Guyanas y Santa Elena'!D161,'Tablas Resto de Ecuador'!D161)</f>
        <v>4908</v>
      </c>
      <c r="K161" s="284">
        <f>IF('INGRESO DE DATOS'!$W$19=1,'Tablas Guyanas y Santa Elena'!E161,'Tablas Resto de Ecuador'!E161)</f>
        <v>4475</v>
      </c>
      <c r="L161" s="284">
        <f>IF('INGRESO DE DATOS'!$W$19=1,'Tablas Guyanas y Santa Elena'!F161,'Tablas Resto de Ecuador'!F161)</f>
        <v>2755</v>
      </c>
      <c r="M161" s="284">
        <f>IF('INGRESO DE DATOS'!$W$19=1,'Tablas Guyanas y Santa Elena'!G161,'Tablas Resto de Ecuador'!G161)</f>
        <v>2389</v>
      </c>
      <c r="O161" s="293">
        <f t="shared" si="36"/>
        <v>6671</v>
      </c>
      <c r="P161" s="293">
        <f t="shared" si="37"/>
        <v>4908</v>
      </c>
      <c r="Q161" s="293">
        <f t="shared" si="38"/>
        <v>4475</v>
      </c>
      <c r="R161" s="293">
        <f t="shared" si="39"/>
        <v>2755</v>
      </c>
      <c r="S161" s="293">
        <f t="shared" si="40"/>
        <v>2389</v>
      </c>
    </row>
    <row r="162" spans="1:19" ht="14" x14ac:dyDescent="0.2">
      <c r="A162" s="299">
        <v>24</v>
      </c>
      <c r="B162" s="291"/>
      <c r="C162" s="300">
        <f t="shared" si="32"/>
        <v>6671</v>
      </c>
      <c r="D162" s="300">
        <f t="shared" si="33"/>
        <v>4908</v>
      </c>
      <c r="E162" s="300">
        <f t="shared" si="34"/>
        <v>4475</v>
      </c>
      <c r="F162" s="300">
        <f t="shared" si="35"/>
        <v>2755</v>
      </c>
      <c r="G162" s="300">
        <f t="shared" si="35"/>
        <v>2389</v>
      </c>
      <c r="I162" s="284">
        <f>IF('INGRESO DE DATOS'!$W$19=1,'Tablas Guyanas y Santa Elena'!C162,'Tablas Resto de Ecuador'!C162)</f>
        <v>6671</v>
      </c>
      <c r="J162" s="284">
        <f>IF('INGRESO DE DATOS'!$W$19=1,'Tablas Guyanas y Santa Elena'!D162,'Tablas Resto de Ecuador'!D162)</f>
        <v>4908</v>
      </c>
      <c r="K162" s="284">
        <f>IF('INGRESO DE DATOS'!$W$19=1,'Tablas Guyanas y Santa Elena'!E162,'Tablas Resto de Ecuador'!E162)</f>
        <v>4475</v>
      </c>
      <c r="L162" s="284">
        <f>IF('INGRESO DE DATOS'!$W$19=1,'Tablas Guyanas y Santa Elena'!F162,'Tablas Resto de Ecuador'!F162)</f>
        <v>2755</v>
      </c>
      <c r="M162" s="284">
        <f>IF('INGRESO DE DATOS'!$W$19=1,'Tablas Guyanas y Santa Elena'!G162,'Tablas Resto de Ecuador'!G162)</f>
        <v>2389</v>
      </c>
      <c r="O162" s="293">
        <f t="shared" si="36"/>
        <v>6671</v>
      </c>
      <c r="P162" s="293">
        <f t="shared" si="37"/>
        <v>4908</v>
      </c>
      <c r="Q162" s="293">
        <f t="shared" si="38"/>
        <v>4475</v>
      </c>
      <c r="R162" s="293">
        <f t="shared" si="39"/>
        <v>2755</v>
      </c>
      <c r="S162" s="293">
        <f t="shared" si="40"/>
        <v>2389</v>
      </c>
    </row>
    <row r="163" spans="1:19" ht="14" x14ac:dyDescent="0.2">
      <c r="A163" s="299">
        <v>25</v>
      </c>
      <c r="B163" s="291"/>
      <c r="C163" s="300">
        <f t="shared" si="32"/>
        <v>7581</v>
      </c>
      <c r="D163" s="300">
        <f t="shared" si="33"/>
        <v>6215</v>
      </c>
      <c r="E163" s="300">
        <f t="shared" si="34"/>
        <v>4520</v>
      </c>
      <c r="F163" s="300">
        <f t="shared" si="35"/>
        <v>3243</v>
      </c>
      <c r="G163" s="300">
        <f t="shared" si="35"/>
        <v>2545</v>
      </c>
      <c r="I163" s="284">
        <f>IF('INGRESO DE DATOS'!$W$19=1,'Tablas Guyanas y Santa Elena'!C163,'Tablas Resto de Ecuador'!C163)</f>
        <v>7581</v>
      </c>
      <c r="J163" s="284">
        <f>IF('INGRESO DE DATOS'!$W$19=1,'Tablas Guyanas y Santa Elena'!D163,'Tablas Resto de Ecuador'!D163)</f>
        <v>6215</v>
      </c>
      <c r="K163" s="284">
        <f>IF('INGRESO DE DATOS'!$W$19=1,'Tablas Guyanas y Santa Elena'!E163,'Tablas Resto de Ecuador'!E163)</f>
        <v>4520</v>
      </c>
      <c r="L163" s="284">
        <f>IF('INGRESO DE DATOS'!$W$19=1,'Tablas Guyanas y Santa Elena'!F163,'Tablas Resto de Ecuador'!F163)</f>
        <v>3243</v>
      </c>
      <c r="M163" s="284">
        <f>IF('INGRESO DE DATOS'!$W$19=1,'Tablas Guyanas y Santa Elena'!G163,'Tablas Resto de Ecuador'!G163)</f>
        <v>2545</v>
      </c>
      <c r="O163" s="293">
        <f t="shared" si="36"/>
        <v>7581</v>
      </c>
      <c r="P163" s="293">
        <f t="shared" si="37"/>
        <v>6215</v>
      </c>
      <c r="Q163" s="293">
        <f t="shared" si="38"/>
        <v>4520</v>
      </c>
      <c r="R163" s="293">
        <f t="shared" si="39"/>
        <v>3243</v>
      </c>
      <c r="S163" s="293">
        <f t="shared" si="40"/>
        <v>2545</v>
      </c>
    </row>
    <row r="164" spans="1:19" ht="14" x14ac:dyDescent="0.2">
      <c r="A164" s="299">
        <v>26</v>
      </c>
      <c r="B164" s="291"/>
      <c r="C164" s="300">
        <f t="shared" si="32"/>
        <v>7581</v>
      </c>
      <c r="D164" s="300">
        <f t="shared" si="33"/>
        <v>6215</v>
      </c>
      <c r="E164" s="300">
        <f t="shared" si="34"/>
        <v>4520</v>
      </c>
      <c r="F164" s="300">
        <f t="shared" si="35"/>
        <v>3243</v>
      </c>
      <c r="G164" s="300">
        <f t="shared" si="35"/>
        <v>2545</v>
      </c>
      <c r="I164" s="284">
        <f>IF('INGRESO DE DATOS'!$W$19=1,'Tablas Guyanas y Santa Elena'!C164,'Tablas Resto de Ecuador'!C164)</f>
        <v>7581</v>
      </c>
      <c r="J164" s="284">
        <f>IF('INGRESO DE DATOS'!$W$19=1,'Tablas Guyanas y Santa Elena'!D164,'Tablas Resto de Ecuador'!D164)</f>
        <v>6215</v>
      </c>
      <c r="K164" s="284">
        <f>IF('INGRESO DE DATOS'!$W$19=1,'Tablas Guyanas y Santa Elena'!E164,'Tablas Resto de Ecuador'!E164)</f>
        <v>4520</v>
      </c>
      <c r="L164" s="284">
        <f>IF('INGRESO DE DATOS'!$W$19=1,'Tablas Guyanas y Santa Elena'!F164,'Tablas Resto de Ecuador'!F164)</f>
        <v>3243</v>
      </c>
      <c r="M164" s="284">
        <f>IF('INGRESO DE DATOS'!$W$19=1,'Tablas Guyanas y Santa Elena'!G164,'Tablas Resto de Ecuador'!G164)</f>
        <v>2545</v>
      </c>
      <c r="O164" s="293">
        <f t="shared" si="36"/>
        <v>7581</v>
      </c>
      <c r="P164" s="293">
        <f t="shared" si="37"/>
        <v>6215</v>
      </c>
      <c r="Q164" s="293">
        <f t="shared" si="38"/>
        <v>4520</v>
      </c>
      <c r="R164" s="293">
        <f t="shared" si="39"/>
        <v>3243</v>
      </c>
      <c r="S164" s="293">
        <f t="shared" si="40"/>
        <v>2545</v>
      </c>
    </row>
    <row r="165" spans="1:19" ht="14" x14ac:dyDescent="0.2">
      <c r="A165" s="299">
        <v>27</v>
      </c>
      <c r="B165" s="291"/>
      <c r="C165" s="300">
        <f t="shared" si="32"/>
        <v>7581</v>
      </c>
      <c r="D165" s="300">
        <f t="shared" si="33"/>
        <v>6215</v>
      </c>
      <c r="E165" s="300">
        <f t="shared" si="34"/>
        <v>4520</v>
      </c>
      <c r="F165" s="300">
        <f t="shared" si="35"/>
        <v>3243</v>
      </c>
      <c r="G165" s="300">
        <f t="shared" si="35"/>
        <v>2545</v>
      </c>
      <c r="I165" s="284">
        <f>IF('INGRESO DE DATOS'!$W$19=1,'Tablas Guyanas y Santa Elena'!C165,'Tablas Resto de Ecuador'!C165)</f>
        <v>7581</v>
      </c>
      <c r="J165" s="284">
        <f>IF('INGRESO DE DATOS'!$W$19=1,'Tablas Guyanas y Santa Elena'!D165,'Tablas Resto de Ecuador'!D165)</f>
        <v>6215</v>
      </c>
      <c r="K165" s="284">
        <f>IF('INGRESO DE DATOS'!$W$19=1,'Tablas Guyanas y Santa Elena'!E165,'Tablas Resto de Ecuador'!E165)</f>
        <v>4520</v>
      </c>
      <c r="L165" s="284">
        <f>IF('INGRESO DE DATOS'!$W$19=1,'Tablas Guyanas y Santa Elena'!F165,'Tablas Resto de Ecuador'!F165)</f>
        <v>3243</v>
      </c>
      <c r="M165" s="284">
        <f>IF('INGRESO DE DATOS'!$W$19=1,'Tablas Guyanas y Santa Elena'!G165,'Tablas Resto de Ecuador'!G165)</f>
        <v>2545</v>
      </c>
      <c r="O165" s="293">
        <f t="shared" si="36"/>
        <v>7581</v>
      </c>
      <c r="P165" s="293">
        <f t="shared" si="37"/>
        <v>6215</v>
      </c>
      <c r="Q165" s="293">
        <f t="shared" si="38"/>
        <v>4520</v>
      </c>
      <c r="R165" s="293">
        <f t="shared" si="39"/>
        <v>3243</v>
      </c>
      <c r="S165" s="293">
        <f t="shared" si="40"/>
        <v>2545</v>
      </c>
    </row>
    <row r="166" spans="1:19" ht="14" x14ac:dyDescent="0.2">
      <c r="A166" s="299">
        <v>28</v>
      </c>
      <c r="B166" s="291"/>
      <c r="C166" s="300">
        <f t="shared" si="32"/>
        <v>7581</v>
      </c>
      <c r="D166" s="300">
        <f t="shared" si="33"/>
        <v>6215</v>
      </c>
      <c r="E166" s="300">
        <f t="shared" si="34"/>
        <v>4520</v>
      </c>
      <c r="F166" s="300">
        <f t="shared" si="35"/>
        <v>3243</v>
      </c>
      <c r="G166" s="300">
        <f t="shared" si="35"/>
        <v>2545</v>
      </c>
      <c r="I166" s="284">
        <f>IF('INGRESO DE DATOS'!$W$19=1,'Tablas Guyanas y Santa Elena'!C166,'Tablas Resto de Ecuador'!C166)</f>
        <v>7581</v>
      </c>
      <c r="J166" s="284">
        <f>IF('INGRESO DE DATOS'!$W$19=1,'Tablas Guyanas y Santa Elena'!D166,'Tablas Resto de Ecuador'!D166)</f>
        <v>6215</v>
      </c>
      <c r="K166" s="284">
        <f>IF('INGRESO DE DATOS'!$W$19=1,'Tablas Guyanas y Santa Elena'!E166,'Tablas Resto de Ecuador'!E166)</f>
        <v>4520</v>
      </c>
      <c r="L166" s="284">
        <f>IF('INGRESO DE DATOS'!$W$19=1,'Tablas Guyanas y Santa Elena'!F166,'Tablas Resto de Ecuador'!F166)</f>
        <v>3243</v>
      </c>
      <c r="M166" s="284">
        <f>IF('INGRESO DE DATOS'!$W$19=1,'Tablas Guyanas y Santa Elena'!G166,'Tablas Resto de Ecuador'!G166)</f>
        <v>2545</v>
      </c>
      <c r="O166" s="293">
        <f t="shared" si="36"/>
        <v>7581</v>
      </c>
      <c r="P166" s="293">
        <f t="shared" si="37"/>
        <v>6215</v>
      </c>
      <c r="Q166" s="293">
        <f t="shared" si="38"/>
        <v>4520</v>
      </c>
      <c r="R166" s="293">
        <f t="shared" si="39"/>
        <v>3243</v>
      </c>
      <c r="S166" s="293">
        <f t="shared" si="40"/>
        <v>2545</v>
      </c>
    </row>
    <row r="167" spans="1:19" ht="14" x14ac:dyDescent="0.2">
      <c r="A167" s="299">
        <v>29</v>
      </c>
      <c r="B167" s="291"/>
      <c r="C167" s="300">
        <f t="shared" si="32"/>
        <v>7581</v>
      </c>
      <c r="D167" s="300">
        <f t="shared" si="33"/>
        <v>6215</v>
      </c>
      <c r="E167" s="300">
        <f t="shared" si="34"/>
        <v>4520</v>
      </c>
      <c r="F167" s="300">
        <f t="shared" si="35"/>
        <v>3243</v>
      </c>
      <c r="G167" s="300">
        <f t="shared" si="35"/>
        <v>2545</v>
      </c>
      <c r="I167" s="284">
        <f>IF('INGRESO DE DATOS'!$W$19=1,'Tablas Guyanas y Santa Elena'!C167,'Tablas Resto de Ecuador'!C167)</f>
        <v>7581</v>
      </c>
      <c r="J167" s="284">
        <f>IF('INGRESO DE DATOS'!$W$19=1,'Tablas Guyanas y Santa Elena'!D167,'Tablas Resto de Ecuador'!D167)</f>
        <v>6215</v>
      </c>
      <c r="K167" s="284">
        <f>IF('INGRESO DE DATOS'!$W$19=1,'Tablas Guyanas y Santa Elena'!E167,'Tablas Resto de Ecuador'!E167)</f>
        <v>4520</v>
      </c>
      <c r="L167" s="284">
        <f>IF('INGRESO DE DATOS'!$W$19=1,'Tablas Guyanas y Santa Elena'!F167,'Tablas Resto de Ecuador'!F167)</f>
        <v>3243</v>
      </c>
      <c r="M167" s="284">
        <f>IF('INGRESO DE DATOS'!$W$19=1,'Tablas Guyanas y Santa Elena'!G167,'Tablas Resto de Ecuador'!G167)</f>
        <v>2545</v>
      </c>
      <c r="O167" s="293">
        <f t="shared" si="36"/>
        <v>7581</v>
      </c>
      <c r="P167" s="293">
        <f t="shared" si="37"/>
        <v>6215</v>
      </c>
      <c r="Q167" s="293">
        <f t="shared" si="38"/>
        <v>4520</v>
      </c>
      <c r="R167" s="293">
        <f t="shared" si="39"/>
        <v>3243</v>
      </c>
      <c r="S167" s="293">
        <f t="shared" si="40"/>
        <v>2545</v>
      </c>
    </row>
    <row r="168" spans="1:19" ht="14" x14ac:dyDescent="0.2">
      <c r="A168" s="299">
        <v>30</v>
      </c>
      <c r="B168" s="291"/>
      <c r="C168" s="300">
        <f t="shared" si="32"/>
        <v>8552</v>
      </c>
      <c r="D168" s="300">
        <f t="shared" si="33"/>
        <v>7960</v>
      </c>
      <c r="E168" s="300">
        <f t="shared" si="34"/>
        <v>5379</v>
      </c>
      <c r="F168" s="300">
        <f t="shared" si="35"/>
        <v>3608</v>
      </c>
      <c r="G168" s="300">
        <f t="shared" si="35"/>
        <v>2832</v>
      </c>
      <c r="I168" s="284">
        <f>IF('INGRESO DE DATOS'!$W$19=1,'Tablas Guyanas y Santa Elena'!C168,'Tablas Resto de Ecuador'!C168)</f>
        <v>8552</v>
      </c>
      <c r="J168" s="284">
        <f>IF('INGRESO DE DATOS'!$W$19=1,'Tablas Guyanas y Santa Elena'!D168,'Tablas Resto de Ecuador'!D168)</f>
        <v>7960</v>
      </c>
      <c r="K168" s="284">
        <f>IF('INGRESO DE DATOS'!$W$19=1,'Tablas Guyanas y Santa Elena'!E168,'Tablas Resto de Ecuador'!E168)</f>
        <v>5379</v>
      </c>
      <c r="L168" s="284">
        <f>IF('INGRESO DE DATOS'!$W$19=1,'Tablas Guyanas y Santa Elena'!F168,'Tablas Resto de Ecuador'!F168)</f>
        <v>3608</v>
      </c>
      <c r="M168" s="284">
        <f>IF('INGRESO DE DATOS'!$W$19=1,'Tablas Guyanas y Santa Elena'!G168,'Tablas Resto de Ecuador'!G168)</f>
        <v>2832</v>
      </c>
      <c r="O168" s="293">
        <f t="shared" si="36"/>
        <v>8552</v>
      </c>
      <c r="P168" s="293">
        <f t="shared" si="37"/>
        <v>7960</v>
      </c>
      <c r="Q168" s="293">
        <f t="shared" si="38"/>
        <v>5379</v>
      </c>
      <c r="R168" s="293">
        <f t="shared" si="39"/>
        <v>3608</v>
      </c>
      <c r="S168" s="293">
        <f t="shared" si="40"/>
        <v>2832</v>
      </c>
    </row>
    <row r="169" spans="1:19" ht="14" x14ac:dyDescent="0.2">
      <c r="A169" s="299">
        <v>31</v>
      </c>
      <c r="B169" s="291"/>
      <c r="C169" s="300">
        <f t="shared" si="32"/>
        <v>8552</v>
      </c>
      <c r="D169" s="300">
        <f t="shared" si="33"/>
        <v>7960</v>
      </c>
      <c r="E169" s="300">
        <f t="shared" si="34"/>
        <v>5379</v>
      </c>
      <c r="F169" s="300">
        <f t="shared" si="35"/>
        <v>3608</v>
      </c>
      <c r="G169" s="300">
        <f t="shared" si="35"/>
        <v>2832</v>
      </c>
      <c r="I169" s="284">
        <f>IF('INGRESO DE DATOS'!$W$19=1,'Tablas Guyanas y Santa Elena'!C169,'Tablas Resto de Ecuador'!C169)</f>
        <v>8552</v>
      </c>
      <c r="J169" s="284">
        <f>IF('INGRESO DE DATOS'!$W$19=1,'Tablas Guyanas y Santa Elena'!D169,'Tablas Resto de Ecuador'!D169)</f>
        <v>7960</v>
      </c>
      <c r="K169" s="284">
        <f>IF('INGRESO DE DATOS'!$W$19=1,'Tablas Guyanas y Santa Elena'!E169,'Tablas Resto de Ecuador'!E169)</f>
        <v>5379</v>
      </c>
      <c r="L169" s="284">
        <f>IF('INGRESO DE DATOS'!$W$19=1,'Tablas Guyanas y Santa Elena'!F169,'Tablas Resto de Ecuador'!F169)</f>
        <v>3608</v>
      </c>
      <c r="M169" s="284">
        <f>IF('INGRESO DE DATOS'!$W$19=1,'Tablas Guyanas y Santa Elena'!G169,'Tablas Resto de Ecuador'!G169)</f>
        <v>2832</v>
      </c>
      <c r="O169" s="293">
        <f t="shared" si="36"/>
        <v>8552</v>
      </c>
      <c r="P169" s="293">
        <f t="shared" si="37"/>
        <v>7960</v>
      </c>
      <c r="Q169" s="293">
        <f t="shared" si="38"/>
        <v>5379</v>
      </c>
      <c r="R169" s="293">
        <f t="shared" si="39"/>
        <v>3608</v>
      </c>
      <c r="S169" s="293">
        <f t="shared" si="40"/>
        <v>2832</v>
      </c>
    </row>
    <row r="170" spans="1:19" s="411" customFormat="1" ht="14" x14ac:dyDescent="0.2">
      <c r="A170" s="408">
        <v>32</v>
      </c>
      <c r="B170" s="409"/>
      <c r="C170" s="410">
        <f t="shared" si="32"/>
        <v>8552</v>
      </c>
      <c r="D170" s="410">
        <f t="shared" si="33"/>
        <v>7960</v>
      </c>
      <c r="E170" s="410">
        <f t="shared" si="34"/>
        <v>5379</v>
      </c>
      <c r="F170" s="410">
        <f t="shared" si="35"/>
        <v>3608</v>
      </c>
      <c r="G170" s="410">
        <f t="shared" si="35"/>
        <v>2832</v>
      </c>
      <c r="I170" s="412">
        <f>IF('INGRESO DE DATOS'!$W$19=1,'Tablas Guyanas y Santa Elena'!C170,'Tablas Resto de Ecuador'!C170)</f>
        <v>8552</v>
      </c>
      <c r="J170" s="412">
        <f>IF('INGRESO DE DATOS'!$W$19=1,'Tablas Guyanas y Santa Elena'!D170,'Tablas Resto de Ecuador'!D170)</f>
        <v>7960</v>
      </c>
      <c r="K170" s="412">
        <f>IF('INGRESO DE DATOS'!$W$19=1,'Tablas Guyanas y Santa Elena'!E170,'Tablas Resto de Ecuador'!E170)</f>
        <v>5379</v>
      </c>
      <c r="L170" s="412">
        <f>IF('INGRESO DE DATOS'!$W$19=1,'Tablas Guyanas y Santa Elena'!F170,'Tablas Resto de Ecuador'!F170)</f>
        <v>3608</v>
      </c>
      <c r="M170" s="412">
        <f>IF('INGRESO DE DATOS'!$W$19=1,'Tablas Guyanas y Santa Elena'!G170,'Tablas Resto de Ecuador'!G170)</f>
        <v>2832</v>
      </c>
      <c r="O170" s="413">
        <f t="shared" si="36"/>
        <v>8552</v>
      </c>
      <c r="P170" s="413">
        <f t="shared" si="37"/>
        <v>7960</v>
      </c>
      <c r="Q170" s="413">
        <f t="shared" si="38"/>
        <v>5379</v>
      </c>
      <c r="R170" s="413">
        <f t="shared" si="39"/>
        <v>3608</v>
      </c>
      <c r="S170" s="413">
        <f t="shared" si="40"/>
        <v>2832</v>
      </c>
    </row>
    <row r="171" spans="1:19" ht="14" x14ac:dyDescent="0.2">
      <c r="A171" s="299">
        <v>33</v>
      </c>
      <c r="B171" s="291"/>
      <c r="C171" s="300">
        <f t="shared" si="32"/>
        <v>8552</v>
      </c>
      <c r="D171" s="300">
        <f t="shared" si="33"/>
        <v>7960</v>
      </c>
      <c r="E171" s="300">
        <f t="shared" si="34"/>
        <v>5379</v>
      </c>
      <c r="F171" s="300">
        <f t="shared" si="35"/>
        <v>3608</v>
      </c>
      <c r="G171" s="300">
        <f t="shared" si="35"/>
        <v>2832</v>
      </c>
      <c r="I171" s="284">
        <f>IF('INGRESO DE DATOS'!$W$19=1,'Tablas Guyanas y Santa Elena'!C171,'Tablas Resto de Ecuador'!C171)</f>
        <v>8552</v>
      </c>
      <c r="J171" s="284">
        <f>IF('INGRESO DE DATOS'!$W$19=1,'Tablas Guyanas y Santa Elena'!D171,'Tablas Resto de Ecuador'!D171)</f>
        <v>7960</v>
      </c>
      <c r="K171" s="284">
        <f>IF('INGRESO DE DATOS'!$W$19=1,'Tablas Guyanas y Santa Elena'!E171,'Tablas Resto de Ecuador'!E171)</f>
        <v>5379</v>
      </c>
      <c r="L171" s="284">
        <f>IF('INGRESO DE DATOS'!$W$19=1,'Tablas Guyanas y Santa Elena'!F171,'Tablas Resto de Ecuador'!F171)</f>
        <v>3608</v>
      </c>
      <c r="M171" s="284">
        <f>IF('INGRESO DE DATOS'!$W$19=1,'Tablas Guyanas y Santa Elena'!G171,'Tablas Resto de Ecuador'!G171)</f>
        <v>2832</v>
      </c>
      <c r="O171" s="293">
        <f t="shared" si="36"/>
        <v>8552</v>
      </c>
      <c r="P171" s="293">
        <f t="shared" si="37"/>
        <v>7960</v>
      </c>
      <c r="Q171" s="293">
        <f t="shared" si="38"/>
        <v>5379</v>
      </c>
      <c r="R171" s="293">
        <f t="shared" si="39"/>
        <v>3608</v>
      </c>
      <c r="S171" s="293">
        <f t="shared" si="40"/>
        <v>2832</v>
      </c>
    </row>
    <row r="172" spans="1:19" ht="14" x14ac:dyDescent="0.2">
      <c r="A172" s="299">
        <v>34</v>
      </c>
      <c r="B172" s="291"/>
      <c r="C172" s="300">
        <f t="shared" si="32"/>
        <v>8552</v>
      </c>
      <c r="D172" s="300">
        <f t="shared" si="33"/>
        <v>7960</v>
      </c>
      <c r="E172" s="300">
        <f t="shared" si="34"/>
        <v>5379</v>
      </c>
      <c r="F172" s="300">
        <f t="shared" si="35"/>
        <v>3608</v>
      </c>
      <c r="G172" s="300">
        <f t="shared" si="35"/>
        <v>2832</v>
      </c>
      <c r="I172" s="284">
        <f>IF('INGRESO DE DATOS'!$W$19=1,'Tablas Guyanas y Santa Elena'!C172,'Tablas Resto de Ecuador'!C172)</f>
        <v>8552</v>
      </c>
      <c r="J172" s="284">
        <f>IF('INGRESO DE DATOS'!$W$19=1,'Tablas Guyanas y Santa Elena'!D172,'Tablas Resto de Ecuador'!D172)</f>
        <v>7960</v>
      </c>
      <c r="K172" s="284">
        <f>IF('INGRESO DE DATOS'!$W$19=1,'Tablas Guyanas y Santa Elena'!E172,'Tablas Resto de Ecuador'!E172)</f>
        <v>5379</v>
      </c>
      <c r="L172" s="284">
        <f>IF('INGRESO DE DATOS'!$W$19=1,'Tablas Guyanas y Santa Elena'!F172,'Tablas Resto de Ecuador'!F172)</f>
        <v>3608</v>
      </c>
      <c r="M172" s="284">
        <f>IF('INGRESO DE DATOS'!$W$19=1,'Tablas Guyanas y Santa Elena'!G172,'Tablas Resto de Ecuador'!G172)</f>
        <v>2832</v>
      </c>
      <c r="O172" s="293">
        <f t="shared" si="36"/>
        <v>8552</v>
      </c>
      <c r="P172" s="293">
        <f t="shared" si="37"/>
        <v>7960</v>
      </c>
      <c r="Q172" s="293">
        <f t="shared" si="38"/>
        <v>5379</v>
      </c>
      <c r="R172" s="293">
        <f t="shared" si="39"/>
        <v>3608</v>
      </c>
      <c r="S172" s="293">
        <f t="shared" si="40"/>
        <v>2832</v>
      </c>
    </row>
    <row r="173" spans="1:19" ht="14" x14ac:dyDescent="0.2">
      <c r="A173" s="299">
        <v>35</v>
      </c>
      <c r="B173" s="291"/>
      <c r="C173" s="300">
        <f t="shared" si="32"/>
        <v>9679</v>
      </c>
      <c r="D173" s="300">
        <f t="shared" si="33"/>
        <v>9341</v>
      </c>
      <c r="E173" s="300">
        <f t="shared" si="34"/>
        <v>6144</v>
      </c>
      <c r="F173" s="300">
        <f t="shared" si="35"/>
        <v>4041</v>
      </c>
      <c r="G173" s="300">
        <f t="shared" si="35"/>
        <v>3170</v>
      </c>
      <c r="I173" s="284">
        <f>IF('INGRESO DE DATOS'!$W$19=1,'Tablas Guyanas y Santa Elena'!C173,'Tablas Resto de Ecuador'!C173)</f>
        <v>9679</v>
      </c>
      <c r="J173" s="284">
        <f>IF('INGRESO DE DATOS'!$W$19=1,'Tablas Guyanas y Santa Elena'!D173,'Tablas Resto de Ecuador'!D173)</f>
        <v>9341</v>
      </c>
      <c r="K173" s="284">
        <f>IF('INGRESO DE DATOS'!$W$19=1,'Tablas Guyanas y Santa Elena'!E173,'Tablas Resto de Ecuador'!E173)</f>
        <v>6144</v>
      </c>
      <c r="L173" s="284">
        <f>IF('INGRESO DE DATOS'!$W$19=1,'Tablas Guyanas y Santa Elena'!F173,'Tablas Resto de Ecuador'!F173)</f>
        <v>4041</v>
      </c>
      <c r="M173" s="284">
        <f>IF('INGRESO DE DATOS'!$W$19=1,'Tablas Guyanas y Santa Elena'!G173,'Tablas Resto de Ecuador'!G173)</f>
        <v>3170</v>
      </c>
      <c r="O173" s="293">
        <f t="shared" si="36"/>
        <v>9679</v>
      </c>
      <c r="P173" s="293">
        <f t="shared" si="37"/>
        <v>9341</v>
      </c>
      <c r="Q173" s="293">
        <f t="shared" si="38"/>
        <v>6144</v>
      </c>
      <c r="R173" s="293">
        <f t="shared" si="39"/>
        <v>4041</v>
      </c>
      <c r="S173" s="293">
        <f t="shared" si="40"/>
        <v>3170</v>
      </c>
    </row>
    <row r="174" spans="1:19" ht="14" x14ac:dyDescent="0.2">
      <c r="A174" s="299">
        <v>36</v>
      </c>
      <c r="B174" s="291"/>
      <c r="C174" s="300">
        <f t="shared" si="32"/>
        <v>9679</v>
      </c>
      <c r="D174" s="300">
        <f t="shared" si="33"/>
        <v>9341</v>
      </c>
      <c r="E174" s="300">
        <f t="shared" si="34"/>
        <v>6144</v>
      </c>
      <c r="F174" s="300">
        <f t="shared" si="35"/>
        <v>4041</v>
      </c>
      <c r="G174" s="300">
        <f t="shared" si="35"/>
        <v>3170</v>
      </c>
      <c r="I174" s="284">
        <f>IF('INGRESO DE DATOS'!$W$19=1,'Tablas Guyanas y Santa Elena'!C174,'Tablas Resto de Ecuador'!C174)</f>
        <v>9679</v>
      </c>
      <c r="J174" s="284">
        <f>IF('INGRESO DE DATOS'!$W$19=1,'Tablas Guyanas y Santa Elena'!D174,'Tablas Resto de Ecuador'!D174)</f>
        <v>9341</v>
      </c>
      <c r="K174" s="284">
        <f>IF('INGRESO DE DATOS'!$W$19=1,'Tablas Guyanas y Santa Elena'!E174,'Tablas Resto de Ecuador'!E174)</f>
        <v>6144</v>
      </c>
      <c r="L174" s="284">
        <f>IF('INGRESO DE DATOS'!$W$19=1,'Tablas Guyanas y Santa Elena'!F174,'Tablas Resto de Ecuador'!F174)</f>
        <v>4041</v>
      </c>
      <c r="M174" s="284">
        <f>IF('INGRESO DE DATOS'!$W$19=1,'Tablas Guyanas y Santa Elena'!G174,'Tablas Resto de Ecuador'!G174)</f>
        <v>3170</v>
      </c>
      <c r="O174" s="293">
        <f t="shared" si="36"/>
        <v>9679</v>
      </c>
      <c r="P174" s="293">
        <f t="shared" si="37"/>
        <v>9341</v>
      </c>
      <c r="Q174" s="293">
        <f t="shared" si="38"/>
        <v>6144</v>
      </c>
      <c r="R174" s="293">
        <f t="shared" si="39"/>
        <v>4041</v>
      </c>
      <c r="S174" s="293">
        <f t="shared" si="40"/>
        <v>3170</v>
      </c>
    </row>
    <row r="175" spans="1:19" ht="14" x14ac:dyDescent="0.2">
      <c r="A175" s="299">
        <v>37</v>
      </c>
      <c r="B175" s="291"/>
      <c r="C175" s="300">
        <f t="shared" si="32"/>
        <v>9679</v>
      </c>
      <c r="D175" s="300">
        <f t="shared" si="33"/>
        <v>9341</v>
      </c>
      <c r="E175" s="300">
        <f t="shared" si="34"/>
        <v>6144</v>
      </c>
      <c r="F175" s="300">
        <f t="shared" si="35"/>
        <v>4041</v>
      </c>
      <c r="G175" s="300">
        <f t="shared" si="35"/>
        <v>3170</v>
      </c>
      <c r="I175" s="284">
        <f>IF('INGRESO DE DATOS'!$W$19=1,'Tablas Guyanas y Santa Elena'!C175,'Tablas Resto de Ecuador'!C175)</f>
        <v>9679</v>
      </c>
      <c r="J175" s="284">
        <f>IF('INGRESO DE DATOS'!$W$19=1,'Tablas Guyanas y Santa Elena'!D175,'Tablas Resto de Ecuador'!D175)</f>
        <v>9341</v>
      </c>
      <c r="K175" s="284">
        <f>IF('INGRESO DE DATOS'!$W$19=1,'Tablas Guyanas y Santa Elena'!E175,'Tablas Resto de Ecuador'!E175)</f>
        <v>6144</v>
      </c>
      <c r="L175" s="284">
        <f>IF('INGRESO DE DATOS'!$W$19=1,'Tablas Guyanas y Santa Elena'!F175,'Tablas Resto de Ecuador'!F175)</f>
        <v>4041</v>
      </c>
      <c r="M175" s="284">
        <f>IF('INGRESO DE DATOS'!$W$19=1,'Tablas Guyanas y Santa Elena'!G175,'Tablas Resto de Ecuador'!G175)</f>
        <v>3170</v>
      </c>
      <c r="O175" s="293">
        <f t="shared" si="36"/>
        <v>9679</v>
      </c>
      <c r="P175" s="293">
        <f t="shared" si="37"/>
        <v>9341</v>
      </c>
      <c r="Q175" s="293">
        <f t="shared" si="38"/>
        <v>6144</v>
      </c>
      <c r="R175" s="293">
        <f t="shared" si="39"/>
        <v>4041</v>
      </c>
      <c r="S175" s="293">
        <f t="shared" si="40"/>
        <v>3170</v>
      </c>
    </row>
    <row r="176" spans="1:19" ht="14" x14ac:dyDescent="0.2">
      <c r="A176" s="299">
        <v>38</v>
      </c>
      <c r="B176" s="291"/>
      <c r="C176" s="300">
        <f t="shared" si="32"/>
        <v>9679</v>
      </c>
      <c r="D176" s="300">
        <f t="shared" si="33"/>
        <v>9341</v>
      </c>
      <c r="E176" s="300">
        <f t="shared" si="34"/>
        <v>6144</v>
      </c>
      <c r="F176" s="300">
        <f t="shared" si="35"/>
        <v>4041</v>
      </c>
      <c r="G176" s="300">
        <f t="shared" si="35"/>
        <v>3170</v>
      </c>
      <c r="I176" s="284">
        <f>IF('INGRESO DE DATOS'!$W$19=1,'Tablas Guyanas y Santa Elena'!C176,'Tablas Resto de Ecuador'!C176)</f>
        <v>9679</v>
      </c>
      <c r="J176" s="284">
        <f>IF('INGRESO DE DATOS'!$W$19=1,'Tablas Guyanas y Santa Elena'!D176,'Tablas Resto de Ecuador'!D176)</f>
        <v>9341</v>
      </c>
      <c r="K176" s="284">
        <f>IF('INGRESO DE DATOS'!$W$19=1,'Tablas Guyanas y Santa Elena'!E176,'Tablas Resto de Ecuador'!E176)</f>
        <v>6144</v>
      </c>
      <c r="L176" s="284">
        <f>IF('INGRESO DE DATOS'!$W$19=1,'Tablas Guyanas y Santa Elena'!F176,'Tablas Resto de Ecuador'!F176)</f>
        <v>4041</v>
      </c>
      <c r="M176" s="284">
        <f>IF('INGRESO DE DATOS'!$W$19=1,'Tablas Guyanas y Santa Elena'!G176,'Tablas Resto de Ecuador'!G176)</f>
        <v>3170</v>
      </c>
      <c r="O176" s="293">
        <f t="shared" si="36"/>
        <v>9679</v>
      </c>
      <c r="P176" s="293">
        <f t="shared" si="37"/>
        <v>9341</v>
      </c>
      <c r="Q176" s="293">
        <f t="shared" si="38"/>
        <v>6144</v>
      </c>
      <c r="R176" s="293">
        <f t="shared" si="39"/>
        <v>4041</v>
      </c>
      <c r="S176" s="293">
        <f t="shared" si="40"/>
        <v>3170</v>
      </c>
    </row>
    <row r="177" spans="1:19" ht="14" x14ac:dyDescent="0.2">
      <c r="A177" s="299">
        <v>39</v>
      </c>
      <c r="B177" s="291"/>
      <c r="C177" s="300">
        <f t="shared" si="32"/>
        <v>9679</v>
      </c>
      <c r="D177" s="300">
        <f t="shared" si="33"/>
        <v>9341</v>
      </c>
      <c r="E177" s="300">
        <f t="shared" si="34"/>
        <v>6144</v>
      </c>
      <c r="F177" s="300">
        <f t="shared" si="35"/>
        <v>4041</v>
      </c>
      <c r="G177" s="300">
        <f t="shared" si="35"/>
        <v>3170</v>
      </c>
      <c r="I177" s="284">
        <f>IF('INGRESO DE DATOS'!$W$19=1,'Tablas Guyanas y Santa Elena'!C177,'Tablas Resto de Ecuador'!C177)</f>
        <v>9679</v>
      </c>
      <c r="J177" s="284">
        <f>IF('INGRESO DE DATOS'!$W$19=1,'Tablas Guyanas y Santa Elena'!D177,'Tablas Resto de Ecuador'!D177)</f>
        <v>9341</v>
      </c>
      <c r="K177" s="284">
        <f>IF('INGRESO DE DATOS'!$W$19=1,'Tablas Guyanas y Santa Elena'!E177,'Tablas Resto de Ecuador'!E177)</f>
        <v>6144</v>
      </c>
      <c r="L177" s="284">
        <f>IF('INGRESO DE DATOS'!$W$19=1,'Tablas Guyanas y Santa Elena'!F177,'Tablas Resto de Ecuador'!F177)</f>
        <v>4041</v>
      </c>
      <c r="M177" s="284">
        <f>IF('INGRESO DE DATOS'!$W$19=1,'Tablas Guyanas y Santa Elena'!G177,'Tablas Resto de Ecuador'!G177)</f>
        <v>3170</v>
      </c>
      <c r="O177" s="293">
        <f t="shared" si="36"/>
        <v>9679</v>
      </c>
      <c r="P177" s="293">
        <f t="shared" si="37"/>
        <v>9341</v>
      </c>
      <c r="Q177" s="293">
        <f t="shared" si="38"/>
        <v>6144</v>
      </c>
      <c r="R177" s="293">
        <f t="shared" si="39"/>
        <v>4041</v>
      </c>
      <c r="S177" s="293">
        <f t="shared" si="40"/>
        <v>3170</v>
      </c>
    </row>
    <row r="178" spans="1:19" ht="14" x14ac:dyDescent="0.2">
      <c r="A178" s="299">
        <v>40</v>
      </c>
      <c r="B178" s="291"/>
      <c r="C178" s="300">
        <f t="shared" si="32"/>
        <v>10978</v>
      </c>
      <c r="D178" s="300">
        <f t="shared" si="33"/>
        <v>9719</v>
      </c>
      <c r="E178" s="300">
        <f t="shared" si="34"/>
        <v>6577</v>
      </c>
      <c r="F178" s="300">
        <f t="shared" si="35"/>
        <v>4547</v>
      </c>
      <c r="G178" s="300">
        <f t="shared" si="35"/>
        <v>3567</v>
      </c>
      <c r="I178" s="284">
        <f>IF('INGRESO DE DATOS'!$W$19=1,'Tablas Guyanas y Santa Elena'!C178,'Tablas Resto de Ecuador'!C178)</f>
        <v>10978</v>
      </c>
      <c r="J178" s="284">
        <f>IF('INGRESO DE DATOS'!$W$19=1,'Tablas Guyanas y Santa Elena'!D178,'Tablas Resto de Ecuador'!D178)</f>
        <v>9719</v>
      </c>
      <c r="K178" s="284">
        <f>IF('INGRESO DE DATOS'!$W$19=1,'Tablas Guyanas y Santa Elena'!E178,'Tablas Resto de Ecuador'!E178)</f>
        <v>6577</v>
      </c>
      <c r="L178" s="284">
        <f>IF('INGRESO DE DATOS'!$W$19=1,'Tablas Guyanas y Santa Elena'!F178,'Tablas Resto de Ecuador'!F178)</f>
        <v>4547</v>
      </c>
      <c r="M178" s="284">
        <f>IF('INGRESO DE DATOS'!$W$19=1,'Tablas Guyanas y Santa Elena'!G178,'Tablas Resto de Ecuador'!G178)</f>
        <v>3567</v>
      </c>
      <c r="O178" s="293">
        <f t="shared" si="36"/>
        <v>10978</v>
      </c>
      <c r="P178" s="293">
        <f t="shared" si="37"/>
        <v>9719</v>
      </c>
      <c r="Q178" s="293">
        <f t="shared" si="38"/>
        <v>6577</v>
      </c>
      <c r="R178" s="293">
        <f t="shared" si="39"/>
        <v>4547</v>
      </c>
      <c r="S178" s="293">
        <f t="shared" si="40"/>
        <v>3567</v>
      </c>
    </row>
    <row r="179" spans="1:19" ht="14" x14ac:dyDescent="0.2">
      <c r="A179" s="299">
        <v>41</v>
      </c>
      <c r="B179" s="291"/>
      <c r="C179" s="300">
        <f t="shared" si="32"/>
        <v>10978</v>
      </c>
      <c r="D179" s="300">
        <f t="shared" si="33"/>
        <v>9719</v>
      </c>
      <c r="E179" s="300">
        <f t="shared" si="34"/>
        <v>6577</v>
      </c>
      <c r="F179" s="300">
        <f t="shared" si="35"/>
        <v>4547</v>
      </c>
      <c r="G179" s="300">
        <f t="shared" si="35"/>
        <v>3567</v>
      </c>
      <c r="I179" s="284">
        <f>IF('INGRESO DE DATOS'!$W$19=1,'Tablas Guyanas y Santa Elena'!C179,'Tablas Resto de Ecuador'!C179)</f>
        <v>10978</v>
      </c>
      <c r="J179" s="284">
        <f>IF('INGRESO DE DATOS'!$W$19=1,'Tablas Guyanas y Santa Elena'!D179,'Tablas Resto de Ecuador'!D179)</f>
        <v>9719</v>
      </c>
      <c r="K179" s="284">
        <f>IF('INGRESO DE DATOS'!$W$19=1,'Tablas Guyanas y Santa Elena'!E179,'Tablas Resto de Ecuador'!E179)</f>
        <v>6577</v>
      </c>
      <c r="L179" s="284">
        <f>IF('INGRESO DE DATOS'!$W$19=1,'Tablas Guyanas y Santa Elena'!F179,'Tablas Resto de Ecuador'!F179)</f>
        <v>4547</v>
      </c>
      <c r="M179" s="284">
        <f>IF('INGRESO DE DATOS'!$W$19=1,'Tablas Guyanas y Santa Elena'!G179,'Tablas Resto de Ecuador'!G179)</f>
        <v>3567</v>
      </c>
      <c r="O179" s="293">
        <f t="shared" si="36"/>
        <v>10978</v>
      </c>
      <c r="P179" s="293">
        <f t="shared" si="37"/>
        <v>9719</v>
      </c>
      <c r="Q179" s="293">
        <f t="shared" si="38"/>
        <v>6577</v>
      </c>
      <c r="R179" s="293">
        <f t="shared" si="39"/>
        <v>4547</v>
      </c>
      <c r="S179" s="293">
        <f t="shared" si="40"/>
        <v>3567</v>
      </c>
    </row>
    <row r="180" spans="1:19" ht="14" x14ac:dyDescent="0.2">
      <c r="A180" s="299">
        <v>42</v>
      </c>
      <c r="B180" s="291"/>
      <c r="C180" s="300">
        <f t="shared" si="32"/>
        <v>10978</v>
      </c>
      <c r="D180" s="300">
        <f t="shared" si="33"/>
        <v>9719</v>
      </c>
      <c r="E180" s="300">
        <f t="shared" si="34"/>
        <v>6577</v>
      </c>
      <c r="F180" s="300">
        <f t="shared" si="35"/>
        <v>4547</v>
      </c>
      <c r="G180" s="300">
        <f t="shared" si="35"/>
        <v>3567</v>
      </c>
      <c r="I180" s="284">
        <f>IF('INGRESO DE DATOS'!$W$19=1,'Tablas Guyanas y Santa Elena'!C180,'Tablas Resto de Ecuador'!C180)</f>
        <v>10978</v>
      </c>
      <c r="J180" s="284">
        <f>IF('INGRESO DE DATOS'!$W$19=1,'Tablas Guyanas y Santa Elena'!D180,'Tablas Resto de Ecuador'!D180)</f>
        <v>9719</v>
      </c>
      <c r="K180" s="284">
        <f>IF('INGRESO DE DATOS'!$W$19=1,'Tablas Guyanas y Santa Elena'!E180,'Tablas Resto de Ecuador'!E180)</f>
        <v>6577</v>
      </c>
      <c r="L180" s="284">
        <f>IF('INGRESO DE DATOS'!$W$19=1,'Tablas Guyanas y Santa Elena'!F180,'Tablas Resto de Ecuador'!F180)</f>
        <v>4547</v>
      </c>
      <c r="M180" s="284">
        <f>IF('INGRESO DE DATOS'!$W$19=1,'Tablas Guyanas y Santa Elena'!G180,'Tablas Resto de Ecuador'!G180)</f>
        <v>3567</v>
      </c>
      <c r="O180" s="293">
        <f t="shared" si="36"/>
        <v>10978</v>
      </c>
      <c r="P180" s="293">
        <f t="shared" si="37"/>
        <v>9719</v>
      </c>
      <c r="Q180" s="293">
        <f t="shared" si="38"/>
        <v>6577</v>
      </c>
      <c r="R180" s="293">
        <f t="shared" si="39"/>
        <v>4547</v>
      </c>
      <c r="S180" s="293">
        <f t="shared" si="40"/>
        <v>3567</v>
      </c>
    </row>
    <row r="181" spans="1:19" ht="14" x14ac:dyDescent="0.2">
      <c r="A181" s="299">
        <v>43</v>
      </c>
      <c r="B181" s="291"/>
      <c r="C181" s="300">
        <f t="shared" si="32"/>
        <v>10978</v>
      </c>
      <c r="D181" s="300">
        <f t="shared" si="33"/>
        <v>9719</v>
      </c>
      <c r="E181" s="300">
        <f t="shared" si="34"/>
        <v>6577</v>
      </c>
      <c r="F181" s="300">
        <f t="shared" si="35"/>
        <v>4547</v>
      </c>
      <c r="G181" s="300">
        <f t="shared" si="35"/>
        <v>3567</v>
      </c>
      <c r="I181" s="284">
        <f>IF('INGRESO DE DATOS'!$W$19=1,'Tablas Guyanas y Santa Elena'!C181,'Tablas Resto de Ecuador'!C181)</f>
        <v>10978</v>
      </c>
      <c r="J181" s="284">
        <f>IF('INGRESO DE DATOS'!$W$19=1,'Tablas Guyanas y Santa Elena'!D181,'Tablas Resto de Ecuador'!D181)</f>
        <v>9719</v>
      </c>
      <c r="K181" s="284">
        <f>IF('INGRESO DE DATOS'!$W$19=1,'Tablas Guyanas y Santa Elena'!E181,'Tablas Resto de Ecuador'!E181)</f>
        <v>6577</v>
      </c>
      <c r="L181" s="284">
        <f>IF('INGRESO DE DATOS'!$W$19=1,'Tablas Guyanas y Santa Elena'!F181,'Tablas Resto de Ecuador'!F181)</f>
        <v>4547</v>
      </c>
      <c r="M181" s="284">
        <f>IF('INGRESO DE DATOS'!$W$19=1,'Tablas Guyanas y Santa Elena'!G181,'Tablas Resto de Ecuador'!G181)</f>
        <v>3567</v>
      </c>
      <c r="O181" s="293">
        <f t="shared" si="36"/>
        <v>10978</v>
      </c>
      <c r="P181" s="293">
        <f t="shared" si="37"/>
        <v>9719</v>
      </c>
      <c r="Q181" s="293">
        <f t="shared" si="38"/>
        <v>6577</v>
      </c>
      <c r="R181" s="293">
        <f t="shared" si="39"/>
        <v>4547</v>
      </c>
      <c r="S181" s="293">
        <f t="shared" si="40"/>
        <v>3567</v>
      </c>
    </row>
    <row r="182" spans="1:19" ht="14" x14ac:dyDescent="0.2">
      <c r="A182" s="299">
        <v>44</v>
      </c>
      <c r="B182" s="291"/>
      <c r="C182" s="300">
        <f t="shared" si="32"/>
        <v>10978</v>
      </c>
      <c r="D182" s="300">
        <f t="shared" si="33"/>
        <v>9719</v>
      </c>
      <c r="E182" s="300">
        <f t="shared" si="34"/>
        <v>6577</v>
      </c>
      <c r="F182" s="300">
        <f t="shared" si="35"/>
        <v>4547</v>
      </c>
      <c r="G182" s="300">
        <f t="shared" si="35"/>
        <v>3567</v>
      </c>
      <c r="I182" s="284">
        <f>IF('INGRESO DE DATOS'!$W$19=1,'Tablas Guyanas y Santa Elena'!C182,'Tablas Resto de Ecuador'!C182)</f>
        <v>10978</v>
      </c>
      <c r="J182" s="284">
        <f>IF('INGRESO DE DATOS'!$W$19=1,'Tablas Guyanas y Santa Elena'!D182,'Tablas Resto de Ecuador'!D182)</f>
        <v>9719</v>
      </c>
      <c r="K182" s="284">
        <f>IF('INGRESO DE DATOS'!$W$19=1,'Tablas Guyanas y Santa Elena'!E182,'Tablas Resto de Ecuador'!E182)</f>
        <v>6577</v>
      </c>
      <c r="L182" s="284">
        <f>IF('INGRESO DE DATOS'!$W$19=1,'Tablas Guyanas y Santa Elena'!F182,'Tablas Resto de Ecuador'!F182)</f>
        <v>4547</v>
      </c>
      <c r="M182" s="284">
        <f>IF('INGRESO DE DATOS'!$W$19=1,'Tablas Guyanas y Santa Elena'!G182,'Tablas Resto de Ecuador'!G182)</f>
        <v>3567</v>
      </c>
      <c r="O182" s="293">
        <f t="shared" si="36"/>
        <v>10978</v>
      </c>
      <c r="P182" s="293">
        <f t="shared" si="37"/>
        <v>9719</v>
      </c>
      <c r="Q182" s="293">
        <f t="shared" si="38"/>
        <v>6577</v>
      </c>
      <c r="R182" s="293">
        <f t="shared" si="39"/>
        <v>4547</v>
      </c>
      <c r="S182" s="293">
        <f t="shared" si="40"/>
        <v>3567</v>
      </c>
    </row>
    <row r="183" spans="1:19" ht="14" x14ac:dyDescent="0.2">
      <c r="A183" s="299">
        <v>45</v>
      </c>
      <c r="B183" s="291"/>
      <c r="C183" s="300">
        <f t="shared" si="32"/>
        <v>12424</v>
      </c>
      <c r="D183" s="300">
        <f t="shared" si="33"/>
        <v>10593</v>
      </c>
      <c r="E183" s="300">
        <f t="shared" si="34"/>
        <v>7090</v>
      </c>
      <c r="F183" s="300">
        <f t="shared" si="35"/>
        <v>5117</v>
      </c>
      <c r="G183" s="300">
        <f t="shared" si="35"/>
        <v>4017</v>
      </c>
      <c r="I183" s="284">
        <f>IF('INGRESO DE DATOS'!$W$19=1,'Tablas Guyanas y Santa Elena'!C183,'Tablas Resto de Ecuador'!C183)</f>
        <v>12424</v>
      </c>
      <c r="J183" s="284">
        <f>IF('INGRESO DE DATOS'!$W$19=1,'Tablas Guyanas y Santa Elena'!D183,'Tablas Resto de Ecuador'!D183)</f>
        <v>10593</v>
      </c>
      <c r="K183" s="284">
        <f>IF('INGRESO DE DATOS'!$W$19=1,'Tablas Guyanas y Santa Elena'!E183,'Tablas Resto de Ecuador'!E183)</f>
        <v>7090</v>
      </c>
      <c r="L183" s="284">
        <f>IF('INGRESO DE DATOS'!$W$19=1,'Tablas Guyanas y Santa Elena'!F183,'Tablas Resto de Ecuador'!F183)</f>
        <v>5117</v>
      </c>
      <c r="M183" s="284">
        <f>IF('INGRESO DE DATOS'!$W$19=1,'Tablas Guyanas y Santa Elena'!G183,'Tablas Resto de Ecuador'!G183)</f>
        <v>4017</v>
      </c>
      <c r="O183" s="293">
        <f t="shared" si="36"/>
        <v>12424</v>
      </c>
      <c r="P183" s="293">
        <f t="shared" si="37"/>
        <v>10593</v>
      </c>
      <c r="Q183" s="293">
        <f t="shared" si="38"/>
        <v>7090</v>
      </c>
      <c r="R183" s="293">
        <f t="shared" si="39"/>
        <v>5117</v>
      </c>
      <c r="S183" s="293">
        <f t="shared" si="40"/>
        <v>4017</v>
      </c>
    </row>
    <row r="184" spans="1:19" s="411" customFormat="1" ht="14" x14ac:dyDescent="0.2">
      <c r="A184" s="408">
        <v>46</v>
      </c>
      <c r="B184" s="409"/>
      <c r="C184" s="410">
        <f t="shared" si="32"/>
        <v>12424</v>
      </c>
      <c r="D184" s="410">
        <f t="shared" si="33"/>
        <v>10593</v>
      </c>
      <c r="E184" s="410">
        <f t="shared" si="34"/>
        <v>7090</v>
      </c>
      <c r="F184" s="410">
        <f t="shared" si="35"/>
        <v>5117</v>
      </c>
      <c r="G184" s="410">
        <f t="shared" si="35"/>
        <v>4017</v>
      </c>
      <c r="I184" s="412">
        <f>IF('INGRESO DE DATOS'!$W$19=1,'Tablas Guyanas y Santa Elena'!C184,'Tablas Resto de Ecuador'!C184)</f>
        <v>12424</v>
      </c>
      <c r="J184" s="412">
        <f>IF('INGRESO DE DATOS'!$W$19=1,'Tablas Guyanas y Santa Elena'!D184,'Tablas Resto de Ecuador'!D184)</f>
        <v>10593</v>
      </c>
      <c r="K184" s="412">
        <f>IF('INGRESO DE DATOS'!$W$19=1,'Tablas Guyanas y Santa Elena'!E184,'Tablas Resto de Ecuador'!E184)</f>
        <v>7090</v>
      </c>
      <c r="L184" s="412">
        <f>IF('INGRESO DE DATOS'!$W$19=1,'Tablas Guyanas y Santa Elena'!F184,'Tablas Resto de Ecuador'!F184)</f>
        <v>5117</v>
      </c>
      <c r="M184" s="412">
        <f>IF('INGRESO DE DATOS'!$W$19=1,'Tablas Guyanas y Santa Elena'!G184,'Tablas Resto de Ecuador'!G184)</f>
        <v>4017</v>
      </c>
      <c r="O184" s="413">
        <f t="shared" si="36"/>
        <v>12424</v>
      </c>
      <c r="P184" s="413">
        <f t="shared" si="37"/>
        <v>10593</v>
      </c>
      <c r="Q184" s="413">
        <f t="shared" si="38"/>
        <v>7090</v>
      </c>
      <c r="R184" s="413">
        <f t="shared" si="39"/>
        <v>5117</v>
      </c>
      <c r="S184" s="413">
        <f t="shared" si="40"/>
        <v>4017</v>
      </c>
    </row>
    <row r="185" spans="1:19" ht="14" x14ac:dyDescent="0.2">
      <c r="A185" s="299">
        <v>47</v>
      </c>
      <c r="B185" s="291"/>
      <c r="C185" s="300">
        <f t="shared" si="32"/>
        <v>12424</v>
      </c>
      <c r="D185" s="300">
        <f t="shared" si="33"/>
        <v>10593</v>
      </c>
      <c r="E185" s="300">
        <f t="shared" si="34"/>
        <v>7090</v>
      </c>
      <c r="F185" s="300">
        <f t="shared" si="35"/>
        <v>5117</v>
      </c>
      <c r="G185" s="300">
        <f t="shared" si="35"/>
        <v>4017</v>
      </c>
      <c r="I185" s="284">
        <f>IF('INGRESO DE DATOS'!$W$19=1,'Tablas Guyanas y Santa Elena'!C185,'Tablas Resto de Ecuador'!C185)</f>
        <v>12424</v>
      </c>
      <c r="J185" s="284">
        <f>IF('INGRESO DE DATOS'!$W$19=1,'Tablas Guyanas y Santa Elena'!D185,'Tablas Resto de Ecuador'!D185)</f>
        <v>10593</v>
      </c>
      <c r="K185" s="284">
        <f>IF('INGRESO DE DATOS'!$W$19=1,'Tablas Guyanas y Santa Elena'!E185,'Tablas Resto de Ecuador'!E185)</f>
        <v>7090</v>
      </c>
      <c r="L185" s="284">
        <f>IF('INGRESO DE DATOS'!$W$19=1,'Tablas Guyanas y Santa Elena'!F185,'Tablas Resto de Ecuador'!F185)</f>
        <v>5117</v>
      </c>
      <c r="M185" s="284">
        <f>IF('INGRESO DE DATOS'!$W$19=1,'Tablas Guyanas y Santa Elena'!G185,'Tablas Resto de Ecuador'!G185)</f>
        <v>4017</v>
      </c>
      <c r="O185" s="293">
        <f t="shared" si="36"/>
        <v>12424</v>
      </c>
      <c r="P185" s="293">
        <f t="shared" si="37"/>
        <v>10593</v>
      </c>
      <c r="Q185" s="293">
        <f t="shared" si="38"/>
        <v>7090</v>
      </c>
      <c r="R185" s="293">
        <f t="shared" si="39"/>
        <v>5117</v>
      </c>
      <c r="S185" s="293">
        <f t="shared" si="40"/>
        <v>4017</v>
      </c>
    </row>
    <row r="186" spans="1:19" ht="14" x14ac:dyDescent="0.2">
      <c r="A186" s="299">
        <v>48</v>
      </c>
      <c r="B186" s="291"/>
      <c r="C186" s="300">
        <f t="shared" si="32"/>
        <v>12424</v>
      </c>
      <c r="D186" s="300">
        <f t="shared" si="33"/>
        <v>10593</v>
      </c>
      <c r="E186" s="300">
        <f t="shared" si="34"/>
        <v>7090</v>
      </c>
      <c r="F186" s="300">
        <f t="shared" si="35"/>
        <v>5117</v>
      </c>
      <c r="G186" s="300">
        <f t="shared" si="35"/>
        <v>4017</v>
      </c>
      <c r="I186" s="284">
        <f>IF('INGRESO DE DATOS'!$W$19=1,'Tablas Guyanas y Santa Elena'!C186,'Tablas Resto de Ecuador'!C186)</f>
        <v>12424</v>
      </c>
      <c r="J186" s="284">
        <f>IF('INGRESO DE DATOS'!$W$19=1,'Tablas Guyanas y Santa Elena'!D186,'Tablas Resto de Ecuador'!D186)</f>
        <v>10593</v>
      </c>
      <c r="K186" s="284">
        <f>IF('INGRESO DE DATOS'!$W$19=1,'Tablas Guyanas y Santa Elena'!E186,'Tablas Resto de Ecuador'!E186)</f>
        <v>7090</v>
      </c>
      <c r="L186" s="284">
        <f>IF('INGRESO DE DATOS'!$W$19=1,'Tablas Guyanas y Santa Elena'!F186,'Tablas Resto de Ecuador'!F186)</f>
        <v>5117</v>
      </c>
      <c r="M186" s="284">
        <f>IF('INGRESO DE DATOS'!$W$19=1,'Tablas Guyanas y Santa Elena'!G186,'Tablas Resto de Ecuador'!G186)</f>
        <v>4017</v>
      </c>
      <c r="O186" s="293">
        <f t="shared" si="36"/>
        <v>12424</v>
      </c>
      <c r="P186" s="293">
        <f t="shared" si="37"/>
        <v>10593</v>
      </c>
      <c r="Q186" s="293">
        <f t="shared" si="38"/>
        <v>7090</v>
      </c>
      <c r="R186" s="293">
        <f t="shared" si="39"/>
        <v>5117</v>
      </c>
      <c r="S186" s="293">
        <f t="shared" si="40"/>
        <v>4017</v>
      </c>
    </row>
    <row r="187" spans="1:19" ht="14" x14ac:dyDescent="0.2">
      <c r="A187" s="299">
        <v>49</v>
      </c>
      <c r="B187" s="291"/>
      <c r="C187" s="300">
        <f t="shared" si="32"/>
        <v>12424</v>
      </c>
      <c r="D187" s="300">
        <f t="shared" si="33"/>
        <v>10593</v>
      </c>
      <c r="E187" s="300">
        <f t="shared" si="34"/>
        <v>7090</v>
      </c>
      <c r="F187" s="300">
        <f t="shared" si="35"/>
        <v>5117</v>
      </c>
      <c r="G187" s="300">
        <f t="shared" si="35"/>
        <v>4017</v>
      </c>
      <c r="I187" s="284">
        <f>IF('INGRESO DE DATOS'!$W$19=1,'Tablas Guyanas y Santa Elena'!C187,'Tablas Resto de Ecuador'!C187)</f>
        <v>12424</v>
      </c>
      <c r="J187" s="284">
        <f>IF('INGRESO DE DATOS'!$W$19=1,'Tablas Guyanas y Santa Elena'!D187,'Tablas Resto de Ecuador'!D187)</f>
        <v>10593</v>
      </c>
      <c r="K187" s="284">
        <f>IF('INGRESO DE DATOS'!$W$19=1,'Tablas Guyanas y Santa Elena'!E187,'Tablas Resto de Ecuador'!E187)</f>
        <v>7090</v>
      </c>
      <c r="L187" s="284">
        <f>IF('INGRESO DE DATOS'!$W$19=1,'Tablas Guyanas y Santa Elena'!F187,'Tablas Resto de Ecuador'!F187)</f>
        <v>5117</v>
      </c>
      <c r="M187" s="284">
        <f>IF('INGRESO DE DATOS'!$W$19=1,'Tablas Guyanas y Santa Elena'!G187,'Tablas Resto de Ecuador'!G187)</f>
        <v>4017</v>
      </c>
      <c r="O187" s="293">
        <f t="shared" si="36"/>
        <v>12424</v>
      </c>
      <c r="P187" s="293">
        <f t="shared" si="37"/>
        <v>10593</v>
      </c>
      <c r="Q187" s="293">
        <f t="shared" si="38"/>
        <v>7090</v>
      </c>
      <c r="R187" s="293">
        <f t="shared" si="39"/>
        <v>5117</v>
      </c>
      <c r="S187" s="293">
        <f t="shared" si="40"/>
        <v>4017</v>
      </c>
    </row>
    <row r="188" spans="1:19" ht="14" x14ac:dyDescent="0.2">
      <c r="A188" s="299">
        <v>50</v>
      </c>
      <c r="B188" s="291"/>
      <c r="C188" s="300">
        <f t="shared" ref="C188:C219" si="41">O188*$X$2</f>
        <v>14058</v>
      </c>
      <c r="D188" s="300">
        <f t="shared" ref="D188:D219" si="42">P188*$X$2</f>
        <v>11743</v>
      </c>
      <c r="E188" s="300">
        <f t="shared" ref="E188:E219" si="43">Q188*$X$2</f>
        <v>7714</v>
      </c>
      <c r="F188" s="300">
        <f t="shared" ref="F188:G219" si="44">R188*$X$2</f>
        <v>5617</v>
      </c>
      <c r="G188" s="300">
        <f t="shared" si="44"/>
        <v>4524</v>
      </c>
      <c r="I188" s="284">
        <f>IF('INGRESO DE DATOS'!$W$19=1,'Tablas Guyanas y Santa Elena'!C188,'Tablas Resto de Ecuador'!C188)</f>
        <v>14058</v>
      </c>
      <c r="J188" s="284">
        <f>IF('INGRESO DE DATOS'!$W$19=1,'Tablas Guyanas y Santa Elena'!D188,'Tablas Resto de Ecuador'!D188)</f>
        <v>11743</v>
      </c>
      <c r="K188" s="284">
        <f>IF('INGRESO DE DATOS'!$W$19=1,'Tablas Guyanas y Santa Elena'!E188,'Tablas Resto de Ecuador'!E188)</f>
        <v>7714</v>
      </c>
      <c r="L188" s="284">
        <f>IF('INGRESO DE DATOS'!$W$19=1,'Tablas Guyanas y Santa Elena'!F188,'Tablas Resto de Ecuador'!F188)</f>
        <v>5617</v>
      </c>
      <c r="M188" s="284">
        <f>IF('INGRESO DE DATOS'!$W$19=1,'Tablas Guyanas y Santa Elena'!G188,'Tablas Resto de Ecuador'!G188)</f>
        <v>4524</v>
      </c>
      <c r="O188" s="293">
        <f t="shared" si="36"/>
        <v>14058</v>
      </c>
      <c r="P188" s="293">
        <f t="shared" si="37"/>
        <v>11743</v>
      </c>
      <c r="Q188" s="293">
        <f t="shared" si="38"/>
        <v>7714</v>
      </c>
      <c r="R188" s="293">
        <f t="shared" si="39"/>
        <v>5617</v>
      </c>
      <c r="S188" s="293">
        <f t="shared" si="40"/>
        <v>4524</v>
      </c>
    </row>
    <row r="189" spans="1:19" ht="14" x14ac:dyDescent="0.2">
      <c r="A189" s="299">
        <v>51</v>
      </c>
      <c r="B189" s="291"/>
      <c r="C189" s="300">
        <f t="shared" si="41"/>
        <v>14058</v>
      </c>
      <c r="D189" s="300">
        <f t="shared" si="42"/>
        <v>11743</v>
      </c>
      <c r="E189" s="300">
        <f t="shared" si="43"/>
        <v>7714</v>
      </c>
      <c r="F189" s="300">
        <f t="shared" si="44"/>
        <v>5617</v>
      </c>
      <c r="G189" s="300">
        <f t="shared" si="44"/>
        <v>4524</v>
      </c>
      <c r="I189" s="284">
        <f>IF('INGRESO DE DATOS'!$W$19=1,'Tablas Guyanas y Santa Elena'!C189,'Tablas Resto de Ecuador'!C189)</f>
        <v>14058</v>
      </c>
      <c r="J189" s="284">
        <f>IF('INGRESO DE DATOS'!$W$19=1,'Tablas Guyanas y Santa Elena'!D189,'Tablas Resto de Ecuador'!D189)</f>
        <v>11743</v>
      </c>
      <c r="K189" s="284">
        <f>IF('INGRESO DE DATOS'!$W$19=1,'Tablas Guyanas y Santa Elena'!E189,'Tablas Resto de Ecuador'!E189)</f>
        <v>7714</v>
      </c>
      <c r="L189" s="284">
        <f>IF('INGRESO DE DATOS'!$W$19=1,'Tablas Guyanas y Santa Elena'!F189,'Tablas Resto de Ecuador'!F189)</f>
        <v>5617</v>
      </c>
      <c r="M189" s="284">
        <f>IF('INGRESO DE DATOS'!$W$19=1,'Tablas Guyanas y Santa Elena'!G189,'Tablas Resto de Ecuador'!G189)</f>
        <v>4524</v>
      </c>
      <c r="O189" s="293">
        <f t="shared" si="36"/>
        <v>14058</v>
      </c>
      <c r="P189" s="293">
        <f t="shared" si="37"/>
        <v>11743</v>
      </c>
      <c r="Q189" s="293">
        <f t="shared" si="38"/>
        <v>7714</v>
      </c>
      <c r="R189" s="293">
        <f t="shared" si="39"/>
        <v>5617</v>
      </c>
      <c r="S189" s="293">
        <f t="shared" si="40"/>
        <v>4524</v>
      </c>
    </row>
    <row r="190" spans="1:19" ht="14" x14ac:dyDescent="0.2">
      <c r="A190" s="299">
        <v>52</v>
      </c>
      <c r="B190" s="291"/>
      <c r="C190" s="300">
        <f t="shared" si="41"/>
        <v>14058</v>
      </c>
      <c r="D190" s="300">
        <f t="shared" si="42"/>
        <v>11743</v>
      </c>
      <c r="E190" s="300">
        <f t="shared" si="43"/>
        <v>7714</v>
      </c>
      <c r="F190" s="300">
        <f t="shared" si="44"/>
        <v>5617</v>
      </c>
      <c r="G190" s="300">
        <f t="shared" si="44"/>
        <v>4524</v>
      </c>
      <c r="I190" s="284">
        <f>IF('INGRESO DE DATOS'!$W$19=1,'Tablas Guyanas y Santa Elena'!C190,'Tablas Resto de Ecuador'!C190)</f>
        <v>14058</v>
      </c>
      <c r="J190" s="284">
        <f>IF('INGRESO DE DATOS'!$W$19=1,'Tablas Guyanas y Santa Elena'!D190,'Tablas Resto de Ecuador'!D190)</f>
        <v>11743</v>
      </c>
      <c r="K190" s="284">
        <f>IF('INGRESO DE DATOS'!$W$19=1,'Tablas Guyanas y Santa Elena'!E190,'Tablas Resto de Ecuador'!E190)</f>
        <v>7714</v>
      </c>
      <c r="L190" s="284">
        <f>IF('INGRESO DE DATOS'!$W$19=1,'Tablas Guyanas y Santa Elena'!F190,'Tablas Resto de Ecuador'!F190)</f>
        <v>5617</v>
      </c>
      <c r="M190" s="284">
        <f>IF('INGRESO DE DATOS'!$W$19=1,'Tablas Guyanas y Santa Elena'!G190,'Tablas Resto de Ecuador'!G190)</f>
        <v>4524</v>
      </c>
      <c r="O190" s="293">
        <f t="shared" si="36"/>
        <v>14058</v>
      </c>
      <c r="P190" s="293">
        <f t="shared" si="37"/>
        <v>11743</v>
      </c>
      <c r="Q190" s="293">
        <f t="shared" si="38"/>
        <v>7714</v>
      </c>
      <c r="R190" s="293">
        <f t="shared" si="39"/>
        <v>5617</v>
      </c>
      <c r="S190" s="293">
        <f t="shared" si="40"/>
        <v>4524</v>
      </c>
    </row>
    <row r="191" spans="1:19" ht="14" x14ac:dyDescent="0.2">
      <c r="A191" s="299">
        <v>53</v>
      </c>
      <c r="B191" s="291"/>
      <c r="C191" s="300">
        <f t="shared" si="41"/>
        <v>14058</v>
      </c>
      <c r="D191" s="300">
        <f t="shared" si="42"/>
        <v>11743</v>
      </c>
      <c r="E191" s="300">
        <f t="shared" si="43"/>
        <v>7714</v>
      </c>
      <c r="F191" s="300">
        <f t="shared" si="44"/>
        <v>5617</v>
      </c>
      <c r="G191" s="300">
        <f t="shared" si="44"/>
        <v>4524</v>
      </c>
      <c r="I191" s="284">
        <f>IF('INGRESO DE DATOS'!$W$19=1,'Tablas Guyanas y Santa Elena'!C191,'Tablas Resto de Ecuador'!C191)</f>
        <v>14058</v>
      </c>
      <c r="J191" s="284">
        <f>IF('INGRESO DE DATOS'!$W$19=1,'Tablas Guyanas y Santa Elena'!D191,'Tablas Resto de Ecuador'!D191)</f>
        <v>11743</v>
      </c>
      <c r="K191" s="284">
        <f>IF('INGRESO DE DATOS'!$W$19=1,'Tablas Guyanas y Santa Elena'!E191,'Tablas Resto de Ecuador'!E191)</f>
        <v>7714</v>
      </c>
      <c r="L191" s="284">
        <f>IF('INGRESO DE DATOS'!$W$19=1,'Tablas Guyanas y Santa Elena'!F191,'Tablas Resto de Ecuador'!F191)</f>
        <v>5617</v>
      </c>
      <c r="M191" s="284">
        <f>IF('INGRESO DE DATOS'!$W$19=1,'Tablas Guyanas y Santa Elena'!G191,'Tablas Resto de Ecuador'!G191)</f>
        <v>4524</v>
      </c>
      <c r="O191" s="293">
        <f t="shared" si="36"/>
        <v>14058</v>
      </c>
      <c r="P191" s="293">
        <f t="shared" si="37"/>
        <v>11743</v>
      </c>
      <c r="Q191" s="293">
        <f t="shared" si="38"/>
        <v>7714</v>
      </c>
      <c r="R191" s="293">
        <f t="shared" si="39"/>
        <v>5617</v>
      </c>
      <c r="S191" s="293">
        <f t="shared" si="40"/>
        <v>4524</v>
      </c>
    </row>
    <row r="192" spans="1:19" ht="14" x14ac:dyDescent="0.2">
      <c r="A192" s="299">
        <v>54</v>
      </c>
      <c r="B192" s="291"/>
      <c r="C192" s="300">
        <f t="shared" si="41"/>
        <v>14058</v>
      </c>
      <c r="D192" s="300">
        <f t="shared" si="42"/>
        <v>11743</v>
      </c>
      <c r="E192" s="300">
        <f t="shared" si="43"/>
        <v>7714</v>
      </c>
      <c r="F192" s="300">
        <f t="shared" si="44"/>
        <v>5617</v>
      </c>
      <c r="G192" s="300">
        <f t="shared" si="44"/>
        <v>4524</v>
      </c>
      <c r="I192" s="284">
        <f>IF('INGRESO DE DATOS'!$W$19=1,'Tablas Guyanas y Santa Elena'!C192,'Tablas Resto de Ecuador'!C192)</f>
        <v>14058</v>
      </c>
      <c r="J192" s="284">
        <f>IF('INGRESO DE DATOS'!$W$19=1,'Tablas Guyanas y Santa Elena'!D192,'Tablas Resto de Ecuador'!D192)</f>
        <v>11743</v>
      </c>
      <c r="K192" s="284">
        <f>IF('INGRESO DE DATOS'!$W$19=1,'Tablas Guyanas y Santa Elena'!E192,'Tablas Resto de Ecuador'!E192)</f>
        <v>7714</v>
      </c>
      <c r="L192" s="284">
        <f>IF('INGRESO DE DATOS'!$W$19=1,'Tablas Guyanas y Santa Elena'!F192,'Tablas Resto de Ecuador'!F192)</f>
        <v>5617</v>
      </c>
      <c r="M192" s="284">
        <f>IF('INGRESO DE DATOS'!$W$19=1,'Tablas Guyanas y Santa Elena'!G192,'Tablas Resto de Ecuador'!G192)</f>
        <v>4524</v>
      </c>
      <c r="O192" s="293">
        <f t="shared" si="36"/>
        <v>14058</v>
      </c>
      <c r="P192" s="293">
        <f t="shared" si="37"/>
        <v>11743</v>
      </c>
      <c r="Q192" s="293">
        <f t="shared" si="38"/>
        <v>7714</v>
      </c>
      <c r="R192" s="293">
        <f t="shared" si="39"/>
        <v>5617</v>
      </c>
      <c r="S192" s="293">
        <f t="shared" si="40"/>
        <v>4524</v>
      </c>
    </row>
    <row r="193" spans="1:19" s="426" customFormat="1" ht="14" x14ac:dyDescent="0.2">
      <c r="A193" s="423">
        <v>55</v>
      </c>
      <c r="B193" s="424"/>
      <c r="C193" s="425">
        <f t="shared" si="41"/>
        <v>15857</v>
      </c>
      <c r="D193" s="425">
        <f t="shared" si="42"/>
        <v>15353</v>
      </c>
      <c r="E193" s="425">
        <f t="shared" si="43"/>
        <v>10154</v>
      </c>
      <c r="F193" s="425">
        <f t="shared" si="44"/>
        <v>6484</v>
      </c>
      <c r="G193" s="425">
        <f t="shared" si="44"/>
        <v>5090</v>
      </c>
      <c r="I193" s="427">
        <f>IF('INGRESO DE DATOS'!$W$19=1,'Tablas Guyanas y Santa Elena'!C193,'Tablas Resto de Ecuador'!C193)</f>
        <v>15857</v>
      </c>
      <c r="J193" s="427">
        <f>IF('INGRESO DE DATOS'!$W$19=1,'Tablas Guyanas y Santa Elena'!D193,'Tablas Resto de Ecuador'!D193)</f>
        <v>15353</v>
      </c>
      <c r="K193" s="427">
        <f>IF('INGRESO DE DATOS'!$W$19=1,'Tablas Guyanas y Santa Elena'!E193,'Tablas Resto de Ecuador'!E193)</f>
        <v>10154</v>
      </c>
      <c r="L193" s="427">
        <f>IF('INGRESO DE DATOS'!$W$19=1,'Tablas Guyanas y Santa Elena'!F193,'Tablas Resto de Ecuador'!F193)</f>
        <v>6484</v>
      </c>
      <c r="M193" s="427">
        <f>IF('INGRESO DE DATOS'!$W$19=1,'Tablas Guyanas y Santa Elena'!G193,'Tablas Resto de Ecuador'!G193)</f>
        <v>5090</v>
      </c>
      <c r="O193" s="428">
        <f t="shared" si="36"/>
        <v>15857</v>
      </c>
      <c r="P193" s="428">
        <f t="shared" si="37"/>
        <v>15353</v>
      </c>
      <c r="Q193" s="428">
        <f t="shared" si="38"/>
        <v>10154</v>
      </c>
      <c r="R193" s="428">
        <f t="shared" si="39"/>
        <v>6484</v>
      </c>
      <c r="S193" s="428">
        <f t="shared" si="40"/>
        <v>5090</v>
      </c>
    </row>
    <row r="194" spans="1:19" ht="14" x14ac:dyDescent="0.2">
      <c r="A194" s="299">
        <v>56</v>
      </c>
      <c r="B194" s="291"/>
      <c r="C194" s="300">
        <f t="shared" si="41"/>
        <v>15857</v>
      </c>
      <c r="D194" s="300">
        <f t="shared" si="42"/>
        <v>15353</v>
      </c>
      <c r="E194" s="300">
        <f t="shared" si="43"/>
        <v>10154</v>
      </c>
      <c r="F194" s="300">
        <f t="shared" si="44"/>
        <v>6484</v>
      </c>
      <c r="G194" s="300">
        <f t="shared" si="44"/>
        <v>5090</v>
      </c>
      <c r="I194" s="284">
        <f>IF('INGRESO DE DATOS'!$W$19=1,'Tablas Guyanas y Santa Elena'!C194,'Tablas Resto de Ecuador'!C194)</f>
        <v>15857</v>
      </c>
      <c r="J194" s="284">
        <f>IF('INGRESO DE DATOS'!$W$19=1,'Tablas Guyanas y Santa Elena'!D194,'Tablas Resto de Ecuador'!D194)</f>
        <v>15353</v>
      </c>
      <c r="K194" s="284">
        <f>IF('INGRESO DE DATOS'!$W$19=1,'Tablas Guyanas y Santa Elena'!E194,'Tablas Resto de Ecuador'!E194)</f>
        <v>10154</v>
      </c>
      <c r="L194" s="284">
        <f>IF('INGRESO DE DATOS'!$W$19=1,'Tablas Guyanas y Santa Elena'!F194,'Tablas Resto de Ecuador'!F194)</f>
        <v>6484</v>
      </c>
      <c r="M194" s="284">
        <f>IF('INGRESO DE DATOS'!$W$19=1,'Tablas Guyanas y Santa Elena'!G194,'Tablas Resto de Ecuador'!G194)</f>
        <v>5090</v>
      </c>
      <c r="O194" s="293">
        <f t="shared" si="36"/>
        <v>15857</v>
      </c>
      <c r="P194" s="293">
        <f t="shared" si="37"/>
        <v>15353</v>
      </c>
      <c r="Q194" s="293">
        <f t="shared" si="38"/>
        <v>10154</v>
      </c>
      <c r="R194" s="293">
        <f t="shared" si="39"/>
        <v>6484</v>
      </c>
      <c r="S194" s="293">
        <f t="shared" si="40"/>
        <v>5090</v>
      </c>
    </row>
    <row r="195" spans="1:19" ht="14" x14ac:dyDescent="0.2">
      <c r="A195" s="299">
        <v>57</v>
      </c>
      <c r="B195" s="291"/>
      <c r="C195" s="300">
        <f t="shared" si="41"/>
        <v>15857</v>
      </c>
      <c r="D195" s="300">
        <f t="shared" si="42"/>
        <v>15353</v>
      </c>
      <c r="E195" s="300">
        <f t="shared" si="43"/>
        <v>10154</v>
      </c>
      <c r="F195" s="300">
        <f t="shared" si="44"/>
        <v>6484</v>
      </c>
      <c r="G195" s="300">
        <f t="shared" si="44"/>
        <v>5090</v>
      </c>
      <c r="I195" s="284">
        <f>IF('INGRESO DE DATOS'!$W$19=1,'Tablas Guyanas y Santa Elena'!C195,'Tablas Resto de Ecuador'!C195)</f>
        <v>15857</v>
      </c>
      <c r="J195" s="284">
        <f>IF('INGRESO DE DATOS'!$W$19=1,'Tablas Guyanas y Santa Elena'!D195,'Tablas Resto de Ecuador'!D195)</f>
        <v>15353</v>
      </c>
      <c r="K195" s="284">
        <f>IF('INGRESO DE DATOS'!$W$19=1,'Tablas Guyanas y Santa Elena'!E195,'Tablas Resto de Ecuador'!E195)</f>
        <v>10154</v>
      </c>
      <c r="L195" s="284">
        <f>IF('INGRESO DE DATOS'!$W$19=1,'Tablas Guyanas y Santa Elena'!F195,'Tablas Resto de Ecuador'!F195)</f>
        <v>6484</v>
      </c>
      <c r="M195" s="284">
        <f>IF('INGRESO DE DATOS'!$W$19=1,'Tablas Guyanas y Santa Elena'!G195,'Tablas Resto de Ecuador'!G195)</f>
        <v>5090</v>
      </c>
      <c r="O195" s="293">
        <f t="shared" si="36"/>
        <v>15857</v>
      </c>
      <c r="P195" s="293">
        <f t="shared" si="37"/>
        <v>15353</v>
      </c>
      <c r="Q195" s="293">
        <f t="shared" si="38"/>
        <v>10154</v>
      </c>
      <c r="R195" s="293">
        <f t="shared" si="39"/>
        <v>6484</v>
      </c>
      <c r="S195" s="293">
        <f t="shared" si="40"/>
        <v>5090</v>
      </c>
    </row>
    <row r="196" spans="1:19" ht="14" x14ac:dyDescent="0.2">
      <c r="A196" s="299">
        <v>58</v>
      </c>
      <c r="B196" s="291"/>
      <c r="C196" s="300">
        <f t="shared" si="41"/>
        <v>15857</v>
      </c>
      <c r="D196" s="300">
        <f t="shared" si="42"/>
        <v>15353</v>
      </c>
      <c r="E196" s="300">
        <f t="shared" si="43"/>
        <v>10154</v>
      </c>
      <c r="F196" s="300">
        <f t="shared" si="44"/>
        <v>6484</v>
      </c>
      <c r="G196" s="300">
        <f t="shared" si="44"/>
        <v>5090</v>
      </c>
      <c r="I196" s="284">
        <f>IF('INGRESO DE DATOS'!$W$19=1,'Tablas Guyanas y Santa Elena'!C196,'Tablas Resto de Ecuador'!C196)</f>
        <v>15857</v>
      </c>
      <c r="J196" s="284">
        <f>IF('INGRESO DE DATOS'!$W$19=1,'Tablas Guyanas y Santa Elena'!D196,'Tablas Resto de Ecuador'!D196)</f>
        <v>15353</v>
      </c>
      <c r="K196" s="284">
        <f>IF('INGRESO DE DATOS'!$W$19=1,'Tablas Guyanas y Santa Elena'!E196,'Tablas Resto de Ecuador'!E196)</f>
        <v>10154</v>
      </c>
      <c r="L196" s="284">
        <f>IF('INGRESO DE DATOS'!$W$19=1,'Tablas Guyanas y Santa Elena'!F196,'Tablas Resto de Ecuador'!F196)</f>
        <v>6484</v>
      </c>
      <c r="M196" s="284">
        <f>IF('INGRESO DE DATOS'!$W$19=1,'Tablas Guyanas y Santa Elena'!G196,'Tablas Resto de Ecuador'!G196)</f>
        <v>5090</v>
      </c>
      <c r="O196" s="293">
        <f t="shared" si="36"/>
        <v>15857</v>
      </c>
      <c r="P196" s="293">
        <f t="shared" si="37"/>
        <v>15353</v>
      </c>
      <c r="Q196" s="293">
        <f t="shared" si="38"/>
        <v>10154</v>
      </c>
      <c r="R196" s="293">
        <f t="shared" si="39"/>
        <v>6484</v>
      </c>
      <c r="S196" s="293">
        <f t="shared" si="40"/>
        <v>5090</v>
      </c>
    </row>
    <row r="197" spans="1:19" ht="14" x14ac:dyDescent="0.2">
      <c r="A197" s="299">
        <v>59</v>
      </c>
      <c r="B197" s="291"/>
      <c r="C197" s="300">
        <f t="shared" si="41"/>
        <v>15857</v>
      </c>
      <c r="D197" s="300">
        <f t="shared" si="42"/>
        <v>15353</v>
      </c>
      <c r="E197" s="300">
        <f t="shared" si="43"/>
        <v>10154</v>
      </c>
      <c r="F197" s="300">
        <f t="shared" si="44"/>
        <v>6484</v>
      </c>
      <c r="G197" s="300">
        <f t="shared" si="44"/>
        <v>5090</v>
      </c>
      <c r="I197" s="284">
        <f>IF('INGRESO DE DATOS'!$W$19=1,'Tablas Guyanas y Santa Elena'!C197,'Tablas Resto de Ecuador'!C197)</f>
        <v>15857</v>
      </c>
      <c r="J197" s="284">
        <f>IF('INGRESO DE DATOS'!$W$19=1,'Tablas Guyanas y Santa Elena'!D197,'Tablas Resto de Ecuador'!D197)</f>
        <v>15353</v>
      </c>
      <c r="K197" s="284">
        <f>IF('INGRESO DE DATOS'!$W$19=1,'Tablas Guyanas y Santa Elena'!E197,'Tablas Resto de Ecuador'!E197)</f>
        <v>10154</v>
      </c>
      <c r="L197" s="284">
        <f>IF('INGRESO DE DATOS'!$W$19=1,'Tablas Guyanas y Santa Elena'!F197,'Tablas Resto de Ecuador'!F197)</f>
        <v>6484</v>
      </c>
      <c r="M197" s="284">
        <f>IF('INGRESO DE DATOS'!$W$19=1,'Tablas Guyanas y Santa Elena'!G197,'Tablas Resto de Ecuador'!G197)</f>
        <v>5090</v>
      </c>
      <c r="O197" s="293">
        <f t="shared" si="36"/>
        <v>15857</v>
      </c>
      <c r="P197" s="293">
        <f t="shared" si="37"/>
        <v>15353</v>
      </c>
      <c r="Q197" s="293">
        <f t="shared" si="38"/>
        <v>10154</v>
      </c>
      <c r="R197" s="293">
        <f t="shared" si="39"/>
        <v>6484</v>
      </c>
      <c r="S197" s="293">
        <f t="shared" si="40"/>
        <v>5090</v>
      </c>
    </row>
    <row r="198" spans="1:19" ht="14" x14ac:dyDescent="0.2">
      <c r="A198" s="299">
        <v>60</v>
      </c>
      <c r="B198" s="291"/>
      <c r="C198" s="300">
        <f t="shared" si="41"/>
        <v>17055</v>
      </c>
      <c r="D198" s="300">
        <f t="shared" si="42"/>
        <v>16653</v>
      </c>
      <c r="E198" s="300">
        <f t="shared" si="43"/>
        <v>10908</v>
      </c>
      <c r="F198" s="300">
        <f t="shared" si="44"/>
        <v>6968</v>
      </c>
      <c r="G198" s="300">
        <f t="shared" si="44"/>
        <v>5468</v>
      </c>
      <c r="I198" s="284">
        <f>IF('INGRESO DE DATOS'!$W$19=1,'Tablas Guyanas y Santa Elena'!C198,'Tablas Resto de Ecuador'!C198)</f>
        <v>17055</v>
      </c>
      <c r="J198" s="284">
        <f>IF('INGRESO DE DATOS'!$W$19=1,'Tablas Guyanas y Santa Elena'!D198,'Tablas Resto de Ecuador'!D198)</f>
        <v>16653</v>
      </c>
      <c r="K198" s="284">
        <f>IF('INGRESO DE DATOS'!$W$19=1,'Tablas Guyanas y Santa Elena'!E198,'Tablas Resto de Ecuador'!E198)</f>
        <v>10908</v>
      </c>
      <c r="L198" s="284">
        <f>IF('INGRESO DE DATOS'!$W$19=1,'Tablas Guyanas y Santa Elena'!F198,'Tablas Resto de Ecuador'!F198)</f>
        <v>6968</v>
      </c>
      <c r="M198" s="284">
        <f>IF('INGRESO DE DATOS'!$W$19=1,'Tablas Guyanas y Santa Elena'!G198,'Tablas Resto de Ecuador'!G198)</f>
        <v>5468</v>
      </c>
      <c r="O198" s="293">
        <f t="shared" si="36"/>
        <v>17055</v>
      </c>
      <c r="P198" s="293">
        <f t="shared" si="37"/>
        <v>16653</v>
      </c>
      <c r="Q198" s="293">
        <f t="shared" si="38"/>
        <v>10908</v>
      </c>
      <c r="R198" s="293">
        <f t="shared" si="39"/>
        <v>6968</v>
      </c>
      <c r="S198" s="293">
        <f t="shared" si="40"/>
        <v>5468</v>
      </c>
    </row>
    <row r="199" spans="1:19" ht="14" x14ac:dyDescent="0.2">
      <c r="A199" s="299">
        <v>61</v>
      </c>
      <c r="B199" s="291"/>
      <c r="C199" s="300">
        <f t="shared" si="41"/>
        <v>19145</v>
      </c>
      <c r="D199" s="300">
        <f t="shared" si="42"/>
        <v>18695</v>
      </c>
      <c r="E199" s="300">
        <f t="shared" si="43"/>
        <v>12237</v>
      </c>
      <c r="F199" s="300">
        <f t="shared" si="44"/>
        <v>7816</v>
      </c>
      <c r="G199" s="300">
        <f t="shared" si="44"/>
        <v>6131</v>
      </c>
      <c r="I199" s="284">
        <f>IF('INGRESO DE DATOS'!$W$19=1,'Tablas Guyanas y Santa Elena'!C199,'Tablas Resto de Ecuador'!C199)</f>
        <v>19145</v>
      </c>
      <c r="J199" s="284">
        <f>IF('INGRESO DE DATOS'!$W$19=1,'Tablas Guyanas y Santa Elena'!D199,'Tablas Resto de Ecuador'!D199)</f>
        <v>18695</v>
      </c>
      <c r="K199" s="284">
        <f>IF('INGRESO DE DATOS'!$W$19=1,'Tablas Guyanas y Santa Elena'!E199,'Tablas Resto de Ecuador'!E199)</f>
        <v>12237</v>
      </c>
      <c r="L199" s="284">
        <f>IF('INGRESO DE DATOS'!$W$19=1,'Tablas Guyanas y Santa Elena'!F199,'Tablas Resto de Ecuador'!F199)</f>
        <v>7816</v>
      </c>
      <c r="M199" s="284">
        <f>IF('INGRESO DE DATOS'!$W$19=1,'Tablas Guyanas y Santa Elena'!G199,'Tablas Resto de Ecuador'!G199)</f>
        <v>6131</v>
      </c>
      <c r="O199" s="293">
        <f t="shared" si="36"/>
        <v>19145</v>
      </c>
      <c r="P199" s="293">
        <f t="shared" si="37"/>
        <v>18695</v>
      </c>
      <c r="Q199" s="293">
        <f t="shared" si="38"/>
        <v>12237</v>
      </c>
      <c r="R199" s="293">
        <f t="shared" si="39"/>
        <v>7816</v>
      </c>
      <c r="S199" s="293">
        <f t="shared" si="40"/>
        <v>6131</v>
      </c>
    </row>
    <row r="200" spans="1:19" ht="14" x14ac:dyDescent="0.2">
      <c r="A200" s="299">
        <v>62</v>
      </c>
      <c r="B200" s="291"/>
      <c r="C200" s="300">
        <f t="shared" si="41"/>
        <v>21410</v>
      </c>
      <c r="D200" s="300">
        <f t="shared" si="42"/>
        <v>20908</v>
      </c>
      <c r="E200" s="300">
        <f t="shared" si="43"/>
        <v>13674</v>
      </c>
      <c r="F200" s="300">
        <f t="shared" si="44"/>
        <v>8734</v>
      </c>
      <c r="G200" s="300">
        <f t="shared" si="44"/>
        <v>6855</v>
      </c>
      <c r="I200" s="284">
        <f>IF('INGRESO DE DATOS'!$W$19=1,'Tablas Guyanas y Santa Elena'!C200,'Tablas Resto de Ecuador'!C200)</f>
        <v>21410</v>
      </c>
      <c r="J200" s="284">
        <f>IF('INGRESO DE DATOS'!$W$19=1,'Tablas Guyanas y Santa Elena'!D200,'Tablas Resto de Ecuador'!D200)</f>
        <v>20908</v>
      </c>
      <c r="K200" s="284">
        <f>IF('INGRESO DE DATOS'!$W$19=1,'Tablas Guyanas y Santa Elena'!E200,'Tablas Resto de Ecuador'!E200)</f>
        <v>13674</v>
      </c>
      <c r="L200" s="284">
        <f>IF('INGRESO DE DATOS'!$W$19=1,'Tablas Guyanas y Santa Elena'!F200,'Tablas Resto de Ecuador'!F200)</f>
        <v>8734</v>
      </c>
      <c r="M200" s="284">
        <f>IF('INGRESO DE DATOS'!$W$19=1,'Tablas Guyanas y Santa Elena'!G200,'Tablas Resto de Ecuador'!G200)</f>
        <v>6855</v>
      </c>
      <c r="O200" s="293">
        <f t="shared" si="36"/>
        <v>21410</v>
      </c>
      <c r="P200" s="293">
        <f t="shared" si="37"/>
        <v>20908</v>
      </c>
      <c r="Q200" s="293">
        <f t="shared" si="38"/>
        <v>13674</v>
      </c>
      <c r="R200" s="293">
        <f t="shared" si="39"/>
        <v>8734</v>
      </c>
      <c r="S200" s="293">
        <f t="shared" si="40"/>
        <v>6855</v>
      </c>
    </row>
    <row r="201" spans="1:19" ht="14" x14ac:dyDescent="0.2">
      <c r="A201" s="299">
        <v>63</v>
      </c>
      <c r="B201" s="291"/>
      <c r="C201" s="300">
        <f t="shared" si="41"/>
        <v>23840</v>
      </c>
      <c r="D201" s="300">
        <f t="shared" si="42"/>
        <v>23182</v>
      </c>
      <c r="E201" s="300">
        <f t="shared" si="43"/>
        <v>15234</v>
      </c>
      <c r="F201" s="300">
        <f t="shared" si="44"/>
        <v>9731</v>
      </c>
      <c r="G201" s="300">
        <f t="shared" si="44"/>
        <v>7638</v>
      </c>
      <c r="I201" s="284">
        <f>IF('INGRESO DE DATOS'!$W$19=1,'Tablas Guyanas y Santa Elena'!C201,'Tablas Resto de Ecuador'!C201)</f>
        <v>23840</v>
      </c>
      <c r="J201" s="284">
        <f>IF('INGRESO DE DATOS'!$W$19=1,'Tablas Guyanas y Santa Elena'!D201,'Tablas Resto de Ecuador'!D201)</f>
        <v>23182</v>
      </c>
      <c r="K201" s="284">
        <f>IF('INGRESO DE DATOS'!$W$19=1,'Tablas Guyanas y Santa Elena'!E201,'Tablas Resto de Ecuador'!E201)</f>
        <v>15234</v>
      </c>
      <c r="L201" s="284">
        <f>IF('INGRESO DE DATOS'!$W$19=1,'Tablas Guyanas y Santa Elena'!F201,'Tablas Resto de Ecuador'!F201)</f>
        <v>9731</v>
      </c>
      <c r="M201" s="284">
        <f>IF('INGRESO DE DATOS'!$W$19=1,'Tablas Guyanas y Santa Elena'!G201,'Tablas Resto de Ecuador'!G201)</f>
        <v>7638</v>
      </c>
      <c r="O201" s="293">
        <f t="shared" si="36"/>
        <v>23840</v>
      </c>
      <c r="P201" s="293">
        <f t="shared" si="37"/>
        <v>23182</v>
      </c>
      <c r="Q201" s="293">
        <f t="shared" si="38"/>
        <v>15234</v>
      </c>
      <c r="R201" s="293">
        <f t="shared" si="39"/>
        <v>9731</v>
      </c>
      <c r="S201" s="293">
        <f t="shared" si="40"/>
        <v>7638</v>
      </c>
    </row>
    <row r="202" spans="1:19" ht="14" x14ac:dyDescent="0.2">
      <c r="A202" s="299">
        <v>64</v>
      </c>
      <c r="B202" s="291"/>
      <c r="C202" s="300">
        <f t="shared" si="41"/>
        <v>26449</v>
      </c>
      <c r="D202" s="300">
        <f t="shared" si="42"/>
        <v>24822</v>
      </c>
      <c r="E202" s="300">
        <f t="shared" si="43"/>
        <v>16906</v>
      </c>
      <c r="F202" s="300">
        <f t="shared" si="44"/>
        <v>10800</v>
      </c>
      <c r="G202" s="300">
        <f t="shared" si="44"/>
        <v>8470</v>
      </c>
      <c r="I202" s="284">
        <f>IF('INGRESO DE DATOS'!$W$19=1,'Tablas Guyanas y Santa Elena'!C202,'Tablas Resto de Ecuador'!C202)</f>
        <v>26449</v>
      </c>
      <c r="J202" s="284">
        <f>IF('INGRESO DE DATOS'!$W$19=1,'Tablas Guyanas y Santa Elena'!D202,'Tablas Resto de Ecuador'!D202)</f>
        <v>24822</v>
      </c>
      <c r="K202" s="284">
        <f>IF('INGRESO DE DATOS'!$W$19=1,'Tablas Guyanas y Santa Elena'!E202,'Tablas Resto de Ecuador'!E202)</f>
        <v>16906</v>
      </c>
      <c r="L202" s="284">
        <f>IF('INGRESO DE DATOS'!$W$19=1,'Tablas Guyanas y Santa Elena'!F202,'Tablas Resto de Ecuador'!F202)</f>
        <v>10800</v>
      </c>
      <c r="M202" s="284">
        <f>IF('INGRESO DE DATOS'!$W$19=1,'Tablas Guyanas y Santa Elena'!G202,'Tablas Resto de Ecuador'!G202)</f>
        <v>8470</v>
      </c>
      <c r="O202" s="293">
        <f t="shared" si="36"/>
        <v>26449</v>
      </c>
      <c r="P202" s="293">
        <f t="shared" si="37"/>
        <v>24822</v>
      </c>
      <c r="Q202" s="293">
        <f t="shared" si="38"/>
        <v>16906</v>
      </c>
      <c r="R202" s="293">
        <f t="shared" si="39"/>
        <v>10800</v>
      </c>
      <c r="S202" s="293">
        <f t="shared" si="40"/>
        <v>8470</v>
      </c>
    </row>
    <row r="203" spans="1:19" ht="14" x14ac:dyDescent="0.2">
      <c r="A203" s="299">
        <v>65</v>
      </c>
      <c r="B203" s="291"/>
      <c r="C203" s="300">
        <f t="shared" si="41"/>
        <v>29227</v>
      </c>
      <c r="D203" s="300">
        <f t="shared" si="42"/>
        <v>26686</v>
      </c>
      <c r="E203" s="300">
        <f t="shared" si="43"/>
        <v>18694</v>
      </c>
      <c r="F203" s="300">
        <f t="shared" si="44"/>
        <v>11941</v>
      </c>
      <c r="G203" s="300">
        <f t="shared" si="44"/>
        <v>9368</v>
      </c>
      <c r="I203" s="284">
        <f>IF('INGRESO DE DATOS'!$W$19=1,'Tablas Guyanas y Santa Elena'!C203,'Tablas Resto de Ecuador'!C203)</f>
        <v>29227</v>
      </c>
      <c r="J203" s="284">
        <f>IF('INGRESO DE DATOS'!$W$19=1,'Tablas Guyanas y Santa Elena'!D203,'Tablas Resto de Ecuador'!D203)</f>
        <v>26686</v>
      </c>
      <c r="K203" s="284">
        <f>IF('INGRESO DE DATOS'!$W$19=1,'Tablas Guyanas y Santa Elena'!E203,'Tablas Resto de Ecuador'!E203)</f>
        <v>18694</v>
      </c>
      <c r="L203" s="284">
        <f>IF('INGRESO DE DATOS'!$W$19=1,'Tablas Guyanas y Santa Elena'!F203,'Tablas Resto de Ecuador'!F203)</f>
        <v>11941</v>
      </c>
      <c r="M203" s="284">
        <f>IF('INGRESO DE DATOS'!$W$19=1,'Tablas Guyanas y Santa Elena'!G203,'Tablas Resto de Ecuador'!G203)</f>
        <v>9368</v>
      </c>
      <c r="O203" s="293">
        <f t="shared" si="36"/>
        <v>29227</v>
      </c>
      <c r="P203" s="293">
        <f t="shared" si="37"/>
        <v>26686</v>
      </c>
      <c r="Q203" s="293">
        <f t="shared" si="38"/>
        <v>18694</v>
      </c>
      <c r="R203" s="293">
        <f t="shared" si="39"/>
        <v>11941</v>
      </c>
      <c r="S203" s="293">
        <f t="shared" si="40"/>
        <v>9368</v>
      </c>
    </row>
    <row r="204" spans="1:19" ht="14" x14ac:dyDescent="0.2">
      <c r="A204" s="299">
        <v>66</v>
      </c>
      <c r="B204" s="291"/>
      <c r="C204" s="300">
        <f t="shared" si="41"/>
        <v>32178</v>
      </c>
      <c r="D204" s="300">
        <f t="shared" si="42"/>
        <v>28856</v>
      </c>
      <c r="E204" s="300">
        <f t="shared" si="43"/>
        <v>20604</v>
      </c>
      <c r="F204" s="300">
        <f t="shared" si="44"/>
        <v>13159</v>
      </c>
      <c r="G204" s="300">
        <f t="shared" si="44"/>
        <v>10325</v>
      </c>
      <c r="I204" s="284">
        <f>IF('INGRESO DE DATOS'!$W$19=1,'Tablas Guyanas y Santa Elena'!C204,'Tablas Resto de Ecuador'!C204)</f>
        <v>32178</v>
      </c>
      <c r="J204" s="284">
        <f>IF('INGRESO DE DATOS'!$W$19=1,'Tablas Guyanas y Santa Elena'!D204,'Tablas Resto de Ecuador'!D204)</f>
        <v>28856</v>
      </c>
      <c r="K204" s="284">
        <f>IF('INGRESO DE DATOS'!$W$19=1,'Tablas Guyanas y Santa Elena'!E204,'Tablas Resto de Ecuador'!E204)</f>
        <v>20604</v>
      </c>
      <c r="L204" s="284">
        <f>IF('INGRESO DE DATOS'!$W$19=1,'Tablas Guyanas y Santa Elena'!F204,'Tablas Resto de Ecuador'!F204)</f>
        <v>13159</v>
      </c>
      <c r="M204" s="284">
        <f>IF('INGRESO DE DATOS'!$W$19=1,'Tablas Guyanas y Santa Elena'!G204,'Tablas Resto de Ecuador'!G204)</f>
        <v>10325</v>
      </c>
      <c r="O204" s="293">
        <f t="shared" si="36"/>
        <v>32178</v>
      </c>
      <c r="P204" s="293">
        <f t="shared" si="37"/>
        <v>28856</v>
      </c>
      <c r="Q204" s="293">
        <f t="shared" si="38"/>
        <v>20604</v>
      </c>
      <c r="R204" s="293">
        <f t="shared" si="39"/>
        <v>13159</v>
      </c>
      <c r="S204" s="293">
        <f t="shared" si="40"/>
        <v>10325</v>
      </c>
    </row>
    <row r="205" spans="1:19" ht="14" x14ac:dyDescent="0.2">
      <c r="A205" s="299">
        <v>67</v>
      </c>
      <c r="B205" s="291"/>
      <c r="C205" s="300">
        <f t="shared" si="41"/>
        <v>35299</v>
      </c>
      <c r="D205" s="300">
        <f t="shared" si="42"/>
        <v>31308</v>
      </c>
      <c r="E205" s="300">
        <f t="shared" si="43"/>
        <v>22621</v>
      </c>
      <c r="F205" s="300">
        <f t="shared" si="44"/>
        <v>14448</v>
      </c>
      <c r="G205" s="300">
        <f t="shared" si="44"/>
        <v>11336</v>
      </c>
      <c r="I205" s="284">
        <f>IF('INGRESO DE DATOS'!$W$19=1,'Tablas Guyanas y Santa Elena'!C205,'Tablas Resto de Ecuador'!C205)</f>
        <v>35299</v>
      </c>
      <c r="J205" s="284">
        <f>IF('INGRESO DE DATOS'!$W$19=1,'Tablas Guyanas y Santa Elena'!D205,'Tablas Resto de Ecuador'!D205)</f>
        <v>31308</v>
      </c>
      <c r="K205" s="284">
        <f>IF('INGRESO DE DATOS'!$W$19=1,'Tablas Guyanas y Santa Elena'!E205,'Tablas Resto de Ecuador'!E205)</f>
        <v>22621</v>
      </c>
      <c r="L205" s="284">
        <f>IF('INGRESO DE DATOS'!$W$19=1,'Tablas Guyanas y Santa Elena'!F205,'Tablas Resto de Ecuador'!F205)</f>
        <v>14448</v>
      </c>
      <c r="M205" s="284">
        <f>IF('INGRESO DE DATOS'!$W$19=1,'Tablas Guyanas y Santa Elena'!G205,'Tablas Resto de Ecuador'!G205)</f>
        <v>11336</v>
      </c>
      <c r="O205" s="293">
        <f t="shared" si="36"/>
        <v>35299</v>
      </c>
      <c r="P205" s="293">
        <f t="shared" si="37"/>
        <v>31308</v>
      </c>
      <c r="Q205" s="293">
        <f t="shared" si="38"/>
        <v>22621</v>
      </c>
      <c r="R205" s="293">
        <f t="shared" si="39"/>
        <v>14448</v>
      </c>
      <c r="S205" s="293">
        <f t="shared" si="40"/>
        <v>11336</v>
      </c>
    </row>
    <row r="206" spans="1:19" ht="14" x14ac:dyDescent="0.2">
      <c r="A206" s="299">
        <v>68</v>
      </c>
      <c r="B206" s="291"/>
      <c r="C206" s="300">
        <f t="shared" si="41"/>
        <v>38594</v>
      </c>
      <c r="D206" s="300">
        <f t="shared" si="42"/>
        <v>33921</v>
      </c>
      <c r="E206" s="300">
        <f t="shared" si="43"/>
        <v>24759</v>
      </c>
      <c r="F206" s="300">
        <f t="shared" si="44"/>
        <v>15815</v>
      </c>
      <c r="G206" s="300">
        <f t="shared" si="44"/>
        <v>12410</v>
      </c>
      <c r="I206" s="284">
        <f>IF('INGRESO DE DATOS'!$W$19=1,'Tablas Guyanas y Santa Elena'!C206,'Tablas Resto de Ecuador'!C206)</f>
        <v>38594</v>
      </c>
      <c r="J206" s="284">
        <f>IF('INGRESO DE DATOS'!$W$19=1,'Tablas Guyanas y Santa Elena'!D206,'Tablas Resto de Ecuador'!D206)</f>
        <v>33921</v>
      </c>
      <c r="K206" s="284">
        <f>IF('INGRESO DE DATOS'!$W$19=1,'Tablas Guyanas y Santa Elena'!E206,'Tablas Resto de Ecuador'!E206)</f>
        <v>24759</v>
      </c>
      <c r="L206" s="284">
        <f>IF('INGRESO DE DATOS'!$W$19=1,'Tablas Guyanas y Santa Elena'!F206,'Tablas Resto de Ecuador'!F206)</f>
        <v>15815</v>
      </c>
      <c r="M206" s="284">
        <f>IF('INGRESO DE DATOS'!$W$19=1,'Tablas Guyanas y Santa Elena'!G206,'Tablas Resto de Ecuador'!G206)</f>
        <v>12410</v>
      </c>
      <c r="O206" s="293">
        <f t="shared" si="36"/>
        <v>38594</v>
      </c>
      <c r="P206" s="293">
        <f t="shared" si="37"/>
        <v>33921</v>
      </c>
      <c r="Q206" s="293">
        <f t="shared" si="38"/>
        <v>24759</v>
      </c>
      <c r="R206" s="293">
        <f t="shared" si="39"/>
        <v>15815</v>
      </c>
      <c r="S206" s="293">
        <f t="shared" si="40"/>
        <v>12410</v>
      </c>
    </row>
    <row r="207" spans="1:19" ht="14" x14ac:dyDescent="0.2">
      <c r="A207" s="299">
        <v>69</v>
      </c>
      <c r="B207" s="291"/>
      <c r="C207" s="300">
        <f t="shared" si="41"/>
        <v>42059</v>
      </c>
      <c r="D207" s="300">
        <f t="shared" si="42"/>
        <v>36574</v>
      </c>
      <c r="E207" s="300">
        <f t="shared" si="43"/>
        <v>27010</v>
      </c>
      <c r="F207" s="300">
        <f t="shared" si="44"/>
        <v>17252</v>
      </c>
      <c r="G207" s="300">
        <f t="shared" si="44"/>
        <v>13536</v>
      </c>
      <c r="I207" s="284">
        <f>IF('INGRESO DE DATOS'!$W$19=1,'Tablas Guyanas y Santa Elena'!C207,'Tablas Resto de Ecuador'!C207)</f>
        <v>42059</v>
      </c>
      <c r="J207" s="284">
        <f>IF('INGRESO DE DATOS'!$W$19=1,'Tablas Guyanas y Santa Elena'!D207,'Tablas Resto de Ecuador'!D207)</f>
        <v>36574</v>
      </c>
      <c r="K207" s="284">
        <f>IF('INGRESO DE DATOS'!$W$19=1,'Tablas Guyanas y Santa Elena'!E207,'Tablas Resto de Ecuador'!E207)</f>
        <v>27010</v>
      </c>
      <c r="L207" s="284">
        <f>IF('INGRESO DE DATOS'!$W$19=1,'Tablas Guyanas y Santa Elena'!F207,'Tablas Resto de Ecuador'!F207)</f>
        <v>17252</v>
      </c>
      <c r="M207" s="284">
        <f>IF('INGRESO DE DATOS'!$W$19=1,'Tablas Guyanas y Santa Elena'!G207,'Tablas Resto de Ecuador'!G207)</f>
        <v>13536</v>
      </c>
      <c r="O207" s="293">
        <f t="shared" si="36"/>
        <v>42059</v>
      </c>
      <c r="P207" s="293">
        <f t="shared" si="37"/>
        <v>36574</v>
      </c>
      <c r="Q207" s="293">
        <f t="shared" si="38"/>
        <v>27010</v>
      </c>
      <c r="R207" s="293">
        <f t="shared" si="39"/>
        <v>17252</v>
      </c>
      <c r="S207" s="293">
        <f t="shared" si="40"/>
        <v>13536</v>
      </c>
    </row>
    <row r="208" spans="1:19" ht="14" x14ac:dyDescent="0.2">
      <c r="A208" s="299">
        <v>70</v>
      </c>
      <c r="B208" s="291"/>
      <c r="C208" s="300">
        <f t="shared" si="41"/>
        <v>45701</v>
      </c>
      <c r="D208" s="300">
        <f t="shared" si="42"/>
        <v>39148</v>
      </c>
      <c r="E208" s="300">
        <f t="shared" si="43"/>
        <v>29377</v>
      </c>
      <c r="F208" s="300">
        <f t="shared" si="44"/>
        <v>18768</v>
      </c>
      <c r="G208" s="300">
        <f t="shared" si="44"/>
        <v>14724</v>
      </c>
      <c r="I208" s="284">
        <f>IF('INGRESO DE DATOS'!$W$19=1,'Tablas Guyanas y Santa Elena'!C208,'Tablas Resto de Ecuador'!C208)</f>
        <v>45701</v>
      </c>
      <c r="J208" s="284">
        <f>IF('INGRESO DE DATOS'!$W$19=1,'Tablas Guyanas y Santa Elena'!D208,'Tablas Resto de Ecuador'!D208)</f>
        <v>39148</v>
      </c>
      <c r="K208" s="284">
        <f>IF('INGRESO DE DATOS'!$W$19=1,'Tablas Guyanas y Santa Elena'!E208,'Tablas Resto de Ecuador'!E208)</f>
        <v>29377</v>
      </c>
      <c r="L208" s="284">
        <f>IF('INGRESO DE DATOS'!$W$19=1,'Tablas Guyanas y Santa Elena'!F208,'Tablas Resto de Ecuador'!F208)</f>
        <v>18768</v>
      </c>
      <c r="M208" s="284">
        <f>IF('INGRESO DE DATOS'!$W$19=1,'Tablas Guyanas y Santa Elena'!G208,'Tablas Resto de Ecuador'!G208)</f>
        <v>14724</v>
      </c>
      <c r="O208" s="293">
        <f t="shared" si="36"/>
        <v>45701</v>
      </c>
      <c r="P208" s="293">
        <f t="shared" si="37"/>
        <v>39148</v>
      </c>
      <c r="Q208" s="293">
        <f t="shared" si="38"/>
        <v>29377</v>
      </c>
      <c r="R208" s="293">
        <f t="shared" si="39"/>
        <v>18768</v>
      </c>
      <c r="S208" s="293">
        <f t="shared" si="40"/>
        <v>14724</v>
      </c>
    </row>
    <row r="209" spans="1:19" ht="14" x14ac:dyDescent="0.2">
      <c r="A209" s="299">
        <v>71</v>
      </c>
      <c r="B209" s="291"/>
      <c r="C209" s="300">
        <f t="shared" si="41"/>
        <v>49515</v>
      </c>
      <c r="D209" s="300">
        <f t="shared" si="42"/>
        <v>41640</v>
      </c>
      <c r="E209" s="300">
        <f t="shared" si="43"/>
        <v>31866</v>
      </c>
      <c r="F209" s="300">
        <f t="shared" si="44"/>
        <v>20351</v>
      </c>
      <c r="G209" s="300">
        <f t="shared" si="44"/>
        <v>15968</v>
      </c>
      <c r="I209" s="284">
        <f>IF('INGRESO DE DATOS'!$W$19=1,'Tablas Guyanas y Santa Elena'!C209,'Tablas Resto de Ecuador'!C209)</f>
        <v>49515</v>
      </c>
      <c r="J209" s="284">
        <f>IF('INGRESO DE DATOS'!$W$19=1,'Tablas Guyanas y Santa Elena'!D209,'Tablas Resto de Ecuador'!D209)</f>
        <v>41640</v>
      </c>
      <c r="K209" s="284">
        <f>IF('INGRESO DE DATOS'!$W$19=1,'Tablas Guyanas y Santa Elena'!E209,'Tablas Resto de Ecuador'!E209)</f>
        <v>31866</v>
      </c>
      <c r="L209" s="284">
        <f>IF('INGRESO DE DATOS'!$W$19=1,'Tablas Guyanas y Santa Elena'!F209,'Tablas Resto de Ecuador'!F209)</f>
        <v>20351</v>
      </c>
      <c r="M209" s="284">
        <f>IF('INGRESO DE DATOS'!$W$19=1,'Tablas Guyanas y Santa Elena'!G209,'Tablas Resto de Ecuador'!G209)</f>
        <v>15968</v>
      </c>
      <c r="O209" s="293">
        <f t="shared" si="36"/>
        <v>49515</v>
      </c>
      <c r="P209" s="293">
        <f t="shared" si="37"/>
        <v>41640</v>
      </c>
      <c r="Q209" s="293">
        <f t="shared" si="38"/>
        <v>31866</v>
      </c>
      <c r="R209" s="293">
        <f t="shared" si="39"/>
        <v>20351</v>
      </c>
      <c r="S209" s="293">
        <f t="shared" si="40"/>
        <v>15968</v>
      </c>
    </row>
    <row r="210" spans="1:19" ht="14" x14ac:dyDescent="0.2">
      <c r="A210" s="299">
        <v>72</v>
      </c>
      <c r="B210" s="291"/>
      <c r="C210" s="300">
        <f t="shared" si="41"/>
        <v>53239</v>
      </c>
      <c r="D210" s="300">
        <f t="shared" si="42"/>
        <v>44132</v>
      </c>
      <c r="E210" s="300">
        <f t="shared" si="43"/>
        <v>34466</v>
      </c>
      <c r="F210" s="300">
        <f t="shared" si="44"/>
        <v>22016</v>
      </c>
      <c r="G210" s="300">
        <f t="shared" si="44"/>
        <v>17271</v>
      </c>
      <c r="I210" s="284">
        <f>IF('INGRESO DE DATOS'!$W$19=1,'Tablas Guyanas y Santa Elena'!C210,'Tablas Resto de Ecuador'!C210)</f>
        <v>53239</v>
      </c>
      <c r="J210" s="284">
        <f>IF('INGRESO DE DATOS'!$W$19=1,'Tablas Guyanas y Santa Elena'!D210,'Tablas Resto de Ecuador'!D210)</f>
        <v>44132</v>
      </c>
      <c r="K210" s="284">
        <f>IF('INGRESO DE DATOS'!$W$19=1,'Tablas Guyanas y Santa Elena'!E210,'Tablas Resto de Ecuador'!E210)</f>
        <v>34466</v>
      </c>
      <c r="L210" s="284">
        <f>IF('INGRESO DE DATOS'!$W$19=1,'Tablas Guyanas y Santa Elena'!F210,'Tablas Resto de Ecuador'!F210)</f>
        <v>22016</v>
      </c>
      <c r="M210" s="284">
        <f>IF('INGRESO DE DATOS'!$W$19=1,'Tablas Guyanas y Santa Elena'!G210,'Tablas Resto de Ecuador'!G210)</f>
        <v>17271</v>
      </c>
      <c r="O210" s="293">
        <f t="shared" si="36"/>
        <v>53239</v>
      </c>
      <c r="P210" s="293">
        <f t="shared" si="37"/>
        <v>44132</v>
      </c>
      <c r="Q210" s="293">
        <f t="shared" si="38"/>
        <v>34466</v>
      </c>
      <c r="R210" s="293">
        <f t="shared" si="39"/>
        <v>22016</v>
      </c>
      <c r="S210" s="293">
        <f t="shared" si="40"/>
        <v>17271</v>
      </c>
    </row>
    <row r="211" spans="1:19" ht="14" x14ac:dyDescent="0.2">
      <c r="A211" s="299">
        <v>73</v>
      </c>
      <c r="B211" s="291"/>
      <c r="C211" s="300">
        <f t="shared" si="41"/>
        <v>56197</v>
      </c>
      <c r="D211" s="300">
        <f t="shared" si="42"/>
        <v>46625</v>
      </c>
      <c r="E211" s="300">
        <f t="shared" si="43"/>
        <v>36678</v>
      </c>
      <c r="F211" s="300">
        <f t="shared" si="44"/>
        <v>23750</v>
      </c>
      <c r="G211" s="300">
        <f t="shared" si="44"/>
        <v>18630</v>
      </c>
      <c r="I211" s="284">
        <f>IF('INGRESO DE DATOS'!$W$19=1,'Tablas Guyanas y Santa Elena'!C211,'Tablas Resto de Ecuador'!C211)</f>
        <v>56197</v>
      </c>
      <c r="J211" s="284">
        <f>IF('INGRESO DE DATOS'!$W$19=1,'Tablas Guyanas y Santa Elena'!D211,'Tablas Resto de Ecuador'!D211)</f>
        <v>46625</v>
      </c>
      <c r="K211" s="284">
        <f>IF('INGRESO DE DATOS'!$W$19=1,'Tablas Guyanas y Santa Elena'!E211,'Tablas Resto de Ecuador'!E211)</f>
        <v>36678</v>
      </c>
      <c r="L211" s="284">
        <f>IF('INGRESO DE DATOS'!$W$19=1,'Tablas Guyanas y Santa Elena'!F211,'Tablas Resto de Ecuador'!F211)</f>
        <v>23750</v>
      </c>
      <c r="M211" s="284">
        <f>IF('INGRESO DE DATOS'!$W$19=1,'Tablas Guyanas y Santa Elena'!G211,'Tablas Resto de Ecuador'!G211)</f>
        <v>18630</v>
      </c>
      <c r="O211" s="293">
        <f t="shared" si="36"/>
        <v>56197</v>
      </c>
      <c r="P211" s="293">
        <f t="shared" si="37"/>
        <v>46625</v>
      </c>
      <c r="Q211" s="293">
        <f t="shared" si="38"/>
        <v>36678</v>
      </c>
      <c r="R211" s="293">
        <f t="shared" si="39"/>
        <v>23750</v>
      </c>
      <c r="S211" s="293">
        <f t="shared" si="40"/>
        <v>18630</v>
      </c>
    </row>
    <row r="212" spans="1:19" ht="14" x14ac:dyDescent="0.2">
      <c r="A212" s="299">
        <v>74</v>
      </c>
      <c r="B212" s="291"/>
      <c r="C212" s="300">
        <f t="shared" si="41"/>
        <v>59155</v>
      </c>
      <c r="D212" s="300">
        <f t="shared" si="42"/>
        <v>49118</v>
      </c>
      <c r="E212" s="300">
        <f t="shared" si="43"/>
        <v>38802</v>
      </c>
      <c r="F212" s="300">
        <f t="shared" si="44"/>
        <v>25560</v>
      </c>
      <c r="G212" s="300">
        <f t="shared" si="44"/>
        <v>19773</v>
      </c>
      <c r="I212" s="284">
        <f>IF('INGRESO DE DATOS'!$W$19=1,'Tablas Guyanas y Santa Elena'!C212,'Tablas Resto de Ecuador'!C212)</f>
        <v>59155</v>
      </c>
      <c r="J212" s="284">
        <f>IF('INGRESO DE DATOS'!$W$19=1,'Tablas Guyanas y Santa Elena'!D212,'Tablas Resto de Ecuador'!D212)</f>
        <v>49118</v>
      </c>
      <c r="K212" s="284">
        <f>IF('INGRESO DE DATOS'!$W$19=1,'Tablas Guyanas y Santa Elena'!E212,'Tablas Resto de Ecuador'!E212)</f>
        <v>38802</v>
      </c>
      <c r="L212" s="284">
        <f>IF('INGRESO DE DATOS'!$W$19=1,'Tablas Guyanas y Santa Elena'!F212,'Tablas Resto de Ecuador'!F212)</f>
        <v>25560</v>
      </c>
      <c r="M212" s="284">
        <f>IF('INGRESO DE DATOS'!$W$19=1,'Tablas Guyanas y Santa Elena'!G212,'Tablas Resto de Ecuador'!G212)</f>
        <v>19773</v>
      </c>
      <c r="O212" s="293">
        <f t="shared" si="36"/>
        <v>59155</v>
      </c>
      <c r="P212" s="293">
        <f t="shared" si="37"/>
        <v>49118</v>
      </c>
      <c r="Q212" s="293">
        <f t="shared" si="38"/>
        <v>38802</v>
      </c>
      <c r="R212" s="293">
        <f t="shared" si="39"/>
        <v>25560</v>
      </c>
      <c r="S212" s="293">
        <f t="shared" si="40"/>
        <v>19773</v>
      </c>
    </row>
    <row r="213" spans="1:19" ht="14" x14ac:dyDescent="0.2">
      <c r="A213" s="299">
        <v>75</v>
      </c>
      <c r="B213" s="291"/>
      <c r="C213" s="300">
        <f t="shared" si="41"/>
        <v>62021</v>
      </c>
      <c r="D213" s="300">
        <f t="shared" si="42"/>
        <v>51515</v>
      </c>
      <c r="E213" s="300">
        <f t="shared" si="43"/>
        <v>40835</v>
      </c>
      <c r="F213" s="300">
        <f t="shared" si="44"/>
        <v>27446</v>
      </c>
      <c r="G213" s="300">
        <f t="shared" si="44"/>
        <v>20769</v>
      </c>
      <c r="I213" s="284">
        <f>IF('INGRESO DE DATOS'!$W$19=1,'Tablas Guyanas y Santa Elena'!C213,'Tablas Resto de Ecuador'!C213)</f>
        <v>62021</v>
      </c>
      <c r="J213" s="284">
        <f>IF('INGRESO DE DATOS'!$W$19=1,'Tablas Guyanas y Santa Elena'!D213,'Tablas Resto de Ecuador'!D213)</f>
        <v>51515</v>
      </c>
      <c r="K213" s="284">
        <f>IF('INGRESO DE DATOS'!$W$19=1,'Tablas Guyanas y Santa Elena'!E213,'Tablas Resto de Ecuador'!E213)</f>
        <v>40835</v>
      </c>
      <c r="L213" s="284">
        <f>IF('INGRESO DE DATOS'!$W$19=1,'Tablas Guyanas y Santa Elena'!F213,'Tablas Resto de Ecuador'!F213)</f>
        <v>27446</v>
      </c>
      <c r="M213" s="284">
        <f>IF('INGRESO DE DATOS'!$W$19=1,'Tablas Guyanas y Santa Elena'!G213,'Tablas Resto de Ecuador'!G213)</f>
        <v>20769</v>
      </c>
      <c r="O213" s="293">
        <f t="shared" si="36"/>
        <v>62021</v>
      </c>
      <c r="P213" s="293">
        <f t="shared" si="37"/>
        <v>51515</v>
      </c>
      <c r="Q213" s="293">
        <f t="shared" si="38"/>
        <v>40835</v>
      </c>
      <c r="R213" s="293">
        <f t="shared" si="39"/>
        <v>27446</v>
      </c>
      <c r="S213" s="293">
        <f t="shared" si="40"/>
        <v>20769</v>
      </c>
    </row>
    <row r="214" spans="1:19" ht="14" x14ac:dyDescent="0.2">
      <c r="A214" s="299">
        <v>76</v>
      </c>
      <c r="B214" s="291"/>
      <c r="C214" s="300">
        <f t="shared" si="41"/>
        <v>62021</v>
      </c>
      <c r="D214" s="300">
        <f t="shared" si="42"/>
        <v>51515</v>
      </c>
      <c r="E214" s="300">
        <f t="shared" si="43"/>
        <v>40835</v>
      </c>
      <c r="F214" s="300">
        <f t="shared" si="44"/>
        <v>27446</v>
      </c>
      <c r="G214" s="300">
        <f t="shared" si="44"/>
        <v>20769</v>
      </c>
      <c r="I214" s="284">
        <f>IF('INGRESO DE DATOS'!$W$19=1,'Tablas Guyanas y Santa Elena'!C214,'Tablas Resto de Ecuador'!C214)</f>
        <v>62021</v>
      </c>
      <c r="J214" s="284">
        <f>IF('INGRESO DE DATOS'!$W$19=1,'Tablas Guyanas y Santa Elena'!D214,'Tablas Resto de Ecuador'!D214)</f>
        <v>51515</v>
      </c>
      <c r="K214" s="284">
        <f>IF('INGRESO DE DATOS'!$W$19=1,'Tablas Guyanas y Santa Elena'!E214,'Tablas Resto de Ecuador'!E214)</f>
        <v>40835</v>
      </c>
      <c r="L214" s="284">
        <f>IF('INGRESO DE DATOS'!$W$19=1,'Tablas Guyanas y Santa Elena'!F214,'Tablas Resto de Ecuador'!F214)</f>
        <v>27446</v>
      </c>
      <c r="M214" s="284">
        <f>IF('INGRESO DE DATOS'!$W$19=1,'Tablas Guyanas y Santa Elena'!G214,'Tablas Resto de Ecuador'!G214)</f>
        <v>20769</v>
      </c>
      <c r="O214" s="293">
        <f t="shared" si="36"/>
        <v>62021</v>
      </c>
      <c r="P214" s="293">
        <f t="shared" si="37"/>
        <v>51515</v>
      </c>
      <c r="Q214" s="293">
        <f t="shared" si="38"/>
        <v>40835</v>
      </c>
      <c r="R214" s="293">
        <f t="shared" si="39"/>
        <v>27446</v>
      </c>
      <c r="S214" s="293">
        <f t="shared" si="40"/>
        <v>20769</v>
      </c>
    </row>
    <row r="215" spans="1:19" ht="14" x14ac:dyDescent="0.2">
      <c r="A215" s="299">
        <v>77</v>
      </c>
      <c r="B215" s="291"/>
      <c r="C215" s="300">
        <f t="shared" si="41"/>
        <v>62021</v>
      </c>
      <c r="D215" s="300">
        <f t="shared" si="42"/>
        <v>51515</v>
      </c>
      <c r="E215" s="300">
        <f t="shared" si="43"/>
        <v>40835</v>
      </c>
      <c r="F215" s="300">
        <f t="shared" si="44"/>
        <v>27446</v>
      </c>
      <c r="G215" s="300">
        <f t="shared" si="44"/>
        <v>20769</v>
      </c>
      <c r="I215" s="284">
        <f>IF('INGRESO DE DATOS'!$W$19=1,'Tablas Guyanas y Santa Elena'!C215,'Tablas Resto de Ecuador'!C215)</f>
        <v>62021</v>
      </c>
      <c r="J215" s="284">
        <f>IF('INGRESO DE DATOS'!$W$19=1,'Tablas Guyanas y Santa Elena'!D215,'Tablas Resto de Ecuador'!D215)</f>
        <v>51515</v>
      </c>
      <c r="K215" s="284">
        <f>IF('INGRESO DE DATOS'!$W$19=1,'Tablas Guyanas y Santa Elena'!E215,'Tablas Resto de Ecuador'!E215)</f>
        <v>40835</v>
      </c>
      <c r="L215" s="284">
        <f>IF('INGRESO DE DATOS'!$W$19=1,'Tablas Guyanas y Santa Elena'!F215,'Tablas Resto de Ecuador'!F215)</f>
        <v>27446</v>
      </c>
      <c r="M215" s="284">
        <f>IF('INGRESO DE DATOS'!$W$19=1,'Tablas Guyanas y Santa Elena'!G215,'Tablas Resto de Ecuador'!G215)</f>
        <v>20769</v>
      </c>
      <c r="O215" s="293">
        <f t="shared" si="36"/>
        <v>62021</v>
      </c>
      <c r="P215" s="293">
        <f t="shared" si="37"/>
        <v>51515</v>
      </c>
      <c r="Q215" s="293">
        <f t="shared" si="38"/>
        <v>40835</v>
      </c>
      <c r="R215" s="293">
        <f t="shared" si="39"/>
        <v>27446</v>
      </c>
      <c r="S215" s="293">
        <f t="shared" si="40"/>
        <v>20769</v>
      </c>
    </row>
    <row r="216" spans="1:19" ht="14" x14ac:dyDescent="0.2">
      <c r="A216" s="299">
        <v>78</v>
      </c>
      <c r="B216" s="291"/>
      <c r="C216" s="300">
        <f t="shared" si="41"/>
        <v>62021</v>
      </c>
      <c r="D216" s="300">
        <f t="shared" si="42"/>
        <v>51515</v>
      </c>
      <c r="E216" s="300">
        <f t="shared" si="43"/>
        <v>40835</v>
      </c>
      <c r="F216" s="300">
        <f t="shared" si="44"/>
        <v>27446</v>
      </c>
      <c r="G216" s="300">
        <f t="shared" si="44"/>
        <v>20769</v>
      </c>
      <c r="I216" s="284">
        <f>IF('INGRESO DE DATOS'!$W$19=1,'Tablas Guyanas y Santa Elena'!C216,'Tablas Resto de Ecuador'!C216)</f>
        <v>62021</v>
      </c>
      <c r="J216" s="284">
        <f>IF('INGRESO DE DATOS'!$W$19=1,'Tablas Guyanas y Santa Elena'!D216,'Tablas Resto de Ecuador'!D216)</f>
        <v>51515</v>
      </c>
      <c r="K216" s="284">
        <f>IF('INGRESO DE DATOS'!$W$19=1,'Tablas Guyanas y Santa Elena'!E216,'Tablas Resto de Ecuador'!E216)</f>
        <v>40835</v>
      </c>
      <c r="L216" s="284">
        <f>IF('INGRESO DE DATOS'!$W$19=1,'Tablas Guyanas y Santa Elena'!F216,'Tablas Resto de Ecuador'!F216)</f>
        <v>27446</v>
      </c>
      <c r="M216" s="284">
        <f>IF('INGRESO DE DATOS'!$W$19=1,'Tablas Guyanas y Santa Elena'!G216,'Tablas Resto de Ecuador'!G216)</f>
        <v>20769</v>
      </c>
      <c r="O216" s="293">
        <f t="shared" si="36"/>
        <v>62021</v>
      </c>
      <c r="P216" s="293">
        <f t="shared" si="37"/>
        <v>51515</v>
      </c>
      <c r="Q216" s="293">
        <f t="shared" si="38"/>
        <v>40835</v>
      </c>
      <c r="R216" s="293">
        <f t="shared" si="39"/>
        <v>27446</v>
      </c>
      <c r="S216" s="293">
        <f t="shared" si="40"/>
        <v>20769</v>
      </c>
    </row>
    <row r="217" spans="1:19" ht="14" x14ac:dyDescent="0.2">
      <c r="A217" s="299">
        <v>79</v>
      </c>
      <c r="B217" s="291"/>
      <c r="C217" s="300">
        <f t="shared" si="41"/>
        <v>62021</v>
      </c>
      <c r="D217" s="300">
        <f t="shared" si="42"/>
        <v>51515</v>
      </c>
      <c r="E217" s="300">
        <f t="shared" si="43"/>
        <v>40835</v>
      </c>
      <c r="F217" s="300">
        <f t="shared" si="44"/>
        <v>27446</v>
      </c>
      <c r="G217" s="300">
        <f t="shared" si="44"/>
        <v>20769</v>
      </c>
      <c r="I217" s="284">
        <f>IF('INGRESO DE DATOS'!$W$19=1,'Tablas Guyanas y Santa Elena'!C217,'Tablas Resto de Ecuador'!C217)</f>
        <v>62021</v>
      </c>
      <c r="J217" s="284">
        <f>IF('INGRESO DE DATOS'!$W$19=1,'Tablas Guyanas y Santa Elena'!D217,'Tablas Resto de Ecuador'!D217)</f>
        <v>51515</v>
      </c>
      <c r="K217" s="284">
        <f>IF('INGRESO DE DATOS'!$W$19=1,'Tablas Guyanas y Santa Elena'!E217,'Tablas Resto de Ecuador'!E217)</f>
        <v>40835</v>
      </c>
      <c r="L217" s="284">
        <f>IF('INGRESO DE DATOS'!$W$19=1,'Tablas Guyanas y Santa Elena'!F217,'Tablas Resto de Ecuador'!F217)</f>
        <v>27446</v>
      </c>
      <c r="M217" s="284">
        <f>IF('INGRESO DE DATOS'!$W$19=1,'Tablas Guyanas y Santa Elena'!G217,'Tablas Resto de Ecuador'!G217)</f>
        <v>20769</v>
      </c>
      <c r="O217" s="293">
        <f t="shared" si="36"/>
        <v>62021</v>
      </c>
      <c r="P217" s="293">
        <f t="shared" si="37"/>
        <v>51515</v>
      </c>
      <c r="Q217" s="293">
        <f t="shared" si="38"/>
        <v>40835</v>
      </c>
      <c r="R217" s="293">
        <f t="shared" si="39"/>
        <v>27446</v>
      </c>
      <c r="S217" s="293">
        <f t="shared" si="40"/>
        <v>20769</v>
      </c>
    </row>
    <row r="218" spans="1:19" ht="14" x14ac:dyDescent="0.2">
      <c r="A218" s="299">
        <v>80</v>
      </c>
      <c r="B218" s="291"/>
      <c r="C218" s="300">
        <f t="shared" si="41"/>
        <v>62021</v>
      </c>
      <c r="D218" s="300">
        <f t="shared" si="42"/>
        <v>51515</v>
      </c>
      <c r="E218" s="300">
        <f t="shared" si="43"/>
        <v>40835</v>
      </c>
      <c r="F218" s="300">
        <f t="shared" si="44"/>
        <v>27446</v>
      </c>
      <c r="G218" s="300">
        <f t="shared" si="44"/>
        <v>20769</v>
      </c>
      <c r="I218" s="284">
        <f>IF('INGRESO DE DATOS'!$W$19=1,'Tablas Guyanas y Santa Elena'!C218,'Tablas Resto de Ecuador'!C218)</f>
        <v>62021</v>
      </c>
      <c r="J218" s="284">
        <f>IF('INGRESO DE DATOS'!$W$19=1,'Tablas Guyanas y Santa Elena'!D218,'Tablas Resto de Ecuador'!D218)</f>
        <v>51515</v>
      </c>
      <c r="K218" s="284">
        <f>IF('INGRESO DE DATOS'!$W$19=1,'Tablas Guyanas y Santa Elena'!E218,'Tablas Resto de Ecuador'!E218)</f>
        <v>40835</v>
      </c>
      <c r="L218" s="284">
        <f>IF('INGRESO DE DATOS'!$W$19=1,'Tablas Guyanas y Santa Elena'!F218,'Tablas Resto de Ecuador'!F218)</f>
        <v>27446</v>
      </c>
      <c r="M218" s="284">
        <f>IF('INGRESO DE DATOS'!$W$19=1,'Tablas Guyanas y Santa Elena'!G218,'Tablas Resto de Ecuador'!G218)</f>
        <v>20769</v>
      </c>
      <c r="O218" s="293">
        <f t="shared" si="36"/>
        <v>62021</v>
      </c>
      <c r="P218" s="293">
        <f t="shared" si="37"/>
        <v>51515</v>
      </c>
      <c r="Q218" s="293">
        <f t="shared" si="38"/>
        <v>40835</v>
      </c>
      <c r="R218" s="293">
        <f t="shared" si="39"/>
        <v>27446</v>
      </c>
      <c r="S218" s="293">
        <f t="shared" si="40"/>
        <v>20769</v>
      </c>
    </row>
    <row r="219" spans="1:19" ht="14" x14ac:dyDescent="0.2">
      <c r="A219" s="299">
        <v>81</v>
      </c>
      <c r="B219" s="291"/>
      <c r="C219" s="300">
        <f t="shared" si="41"/>
        <v>62021</v>
      </c>
      <c r="D219" s="300">
        <f t="shared" si="42"/>
        <v>51515</v>
      </c>
      <c r="E219" s="300">
        <f t="shared" si="43"/>
        <v>40835</v>
      </c>
      <c r="F219" s="300">
        <f t="shared" si="44"/>
        <v>27446</v>
      </c>
      <c r="G219" s="300">
        <f t="shared" si="44"/>
        <v>20769</v>
      </c>
      <c r="I219" s="284">
        <f>IF('INGRESO DE DATOS'!$W$19=1,'Tablas Guyanas y Santa Elena'!C219,'Tablas Resto de Ecuador'!C219)</f>
        <v>62021</v>
      </c>
      <c r="J219" s="284">
        <f>IF('INGRESO DE DATOS'!$W$19=1,'Tablas Guyanas y Santa Elena'!D219,'Tablas Resto de Ecuador'!D219)</f>
        <v>51515</v>
      </c>
      <c r="K219" s="284">
        <f>IF('INGRESO DE DATOS'!$W$19=1,'Tablas Guyanas y Santa Elena'!E219,'Tablas Resto de Ecuador'!E219)</f>
        <v>40835</v>
      </c>
      <c r="L219" s="284">
        <f>IF('INGRESO DE DATOS'!$W$19=1,'Tablas Guyanas y Santa Elena'!F219,'Tablas Resto de Ecuador'!F219)</f>
        <v>27446</v>
      </c>
      <c r="M219" s="284">
        <f>IF('INGRESO DE DATOS'!$W$19=1,'Tablas Guyanas y Santa Elena'!G219,'Tablas Resto de Ecuador'!G219)</f>
        <v>20769</v>
      </c>
      <c r="O219" s="293">
        <f t="shared" si="36"/>
        <v>62021</v>
      </c>
      <c r="P219" s="293">
        <f t="shared" si="37"/>
        <v>51515</v>
      </c>
      <c r="Q219" s="293">
        <f t="shared" si="38"/>
        <v>40835</v>
      </c>
      <c r="R219" s="293">
        <f t="shared" si="39"/>
        <v>27446</v>
      </c>
      <c r="S219" s="293">
        <f t="shared" si="40"/>
        <v>20769</v>
      </c>
    </row>
    <row r="220" spans="1:19" ht="14" x14ac:dyDescent="0.2">
      <c r="A220" s="299">
        <v>82</v>
      </c>
      <c r="B220" s="291"/>
      <c r="C220" s="300">
        <f t="shared" ref="C220:C225" si="45">O220*$X$2</f>
        <v>62021</v>
      </c>
      <c r="D220" s="300">
        <f t="shared" ref="D220:D225" si="46">P220*$X$2</f>
        <v>51515</v>
      </c>
      <c r="E220" s="300">
        <f t="shared" ref="E220:E225" si="47">Q220*$X$2</f>
        <v>40835</v>
      </c>
      <c r="F220" s="300">
        <f t="shared" ref="F220:G225" si="48">R220*$X$2</f>
        <v>27446</v>
      </c>
      <c r="G220" s="300">
        <f t="shared" si="48"/>
        <v>20769</v>
      </c>
      <c r="I220" s="284">
        <f>IF('INGRESO DE DATOS'!$W$19=1,'Tablas Guyanas y Santa Elena'!C220,'Tablas Resto de Ecuador'!C220)</f>
        <v>62021</v>
      </c>
      <c r="J220" s="284">
        <f>IF('INGRESO DE DATOS'!$W$19=1,'Tablas Guyanas y Santa Elena'!D220,'Tablas Resto de Ecuador'!D220)</f>
        <v>51515</v>
      </c>
      <c r="K220" s="284">
        <f>IF('INGRESO DE DATOS'!$W$19=1,'Tablas Guyanas y Santa Elena'!E220,'Tablas Resto de Ecuador'!E220)</f>
        <v>40835</v>
      </c>
      <c r="L220" s="284">
        <f>IF('INGRESO DE DATOS'!$W$19=1,'Tablas Guyanas y Santa Elena'!F220,'Tablas Resto de Ecuador'!F220)</f>
        <v>27446</v>
      </c>
      <c r="M220" s="284">
        <f>IF('INGRESO DE DATOS'!$W$19=1,'Tablas Guyanas y Santa Elena'!G220,'Tablas Resto de Ecuador'!G220)</f>
        <v>20769</v>
      </c>
      <c r="O220" s="293">
        <f t="shared" si="36"/>
        <v>62021</v>
      </c>
      <c r="P220" s="293">
        <f t="shared" si="37"/>
        <v>51515</v>
      </c>
      <c r="Q220" s="293">
        <f t="shared" si="38"/>
        <v>40835</v>
      </c>
      <c r="R220" s="293">
        <f t="shared" si="39"/>
        <v>27446</v>
      </c>
      <c r="S220" s="293">
        <f t="shared" si="40"/>
        <v>20769</v>
      </c>
    </row>
    <row r="221" spans="1:19" ht="14" x14ac:dyDescent="0.2">
      <c r="A221" s="299">
        <v>83</v>
      </c>
      <c r="B221" s="291"/>
      <c r="C221" s="300">
        <f t="shared" si="45"/>
        <v>62021</v>
      </c>
      <c r="D221" s="300">
        <f t="shared" si="46"/>
        <v>51515</v>
      </c>
      <c r="E221" s="300">
        <f t="shared" si="47"/>
        <v>40835</v>
      </c>
      <c r="F221" s="300">
        <f t="shared" si="48"/>
        <v>27446</v>
      </c>
      <c r="G221" s="300">
        <f t="shared" si="48"/>
        <v>20769</v>
      </c>
      <c r="I221" s="284">
        <f>IF('INGRESO DE DATOS'!$W$19=1,'Tablas Guyanas y Santa Elena'!C221,'Tablas Resto de Ecuador'!C221)</f>
        <v>62021</v>
      </c>
      <c r="J221" s="284">
        <f>IF('INGRESO DE DATOS'!$W$19=1,'Tablas Guyanas y Santa Elena'!D221,'Tablas Resto de Ecuador'!D221)</f>
        <v>51515</v>
      </c>
      <c r="K221" s="284">
        <f>IF('INGRESO DE DATOS'!$W$19=1,'Tablas Guyanas y Santa Elena'!E221,'Tablas Resto de Ecuador'!E221)</f>
        <v>40835</v>
      </c>
      <c r="L221" s="284">
        <f>IF('INGRESO DE DATOS'!$W$19=1,'Tablas Guyanas y Santa Elena'!F221,'Tablas Resto de Ecuador'!F221)</f>
        <v>27446</v>
      </c>
      <c r="M221" s="284">
        <f>IF('INGRESO DE DATOS'!$W$19=1,'Tablas Guyanas y Santa Elena'!G221,'Tablas Resto de Ecuador'!G221)</f>
        <v>20769</v>
      </c>
      <c r="O221" s="293">
        <f t="shared" ref="O221:S225" si="49">I221*$R$4</f>
        <v>62021</v>
      </c>
      <c r="P221" s="293">
        <f t="shared" si="49"/>
        <v>51515</v>
      </c>
      <c r="Q221" s="293">
        <f t="shared" si="49"/>
        <v>40835</v>
      </c>
      <c r="R221" s="293">
        <f t="shared" si="49"/>
        <v>27446</v>
      </c>
      <c r="S221" s="293">
        <f t="shared" si="49"/>
        <v>20769</v>
      </c>
    </row>
    <row r="222" spans="1:19" s="69" customFormat="1" ht="14" x14ac:dyDescent="0.2">
      <c r="A222" s="299">
        <v>84</v>
      </c>
      <c r="B222" s="291" t="s">
        <v>132</v>
      </c>
      <c r="C222" s="300">
        <f t="shared" si="45"/>
        <v>62021</v>
      </c>
      <c r="D222" s="300">
        <f t="shared" si="46"/>
        <v>51515</v>
      </c>
      <c r="E222" s="300">
        <f t="shared" si="47"/>
        <v>40835</v>
      </c>
      <c r="F222" s="300">
        <f t="shared" si="48"/>
        <v>27446</v>
      </c>
      <c r="G222" s="300">
        <f t="shared" si="48"/>
        <v>20769</v>
      </c>
      <c r="I222" s="284">
        <f>IF('INGRESO DE DATOS'!$W$19=1,'Tablas Guyanas y Santa Elena'!C222,'Tablas Resto de Ecuador'!C222)</f>
        <v>62021</v>
      </c>
      <c r="J222" s="284">
        <f>IF('INGRESO DE DATOS'!$W$19=1,'Tablas Guyanas y Santa Elena'!D222,'Tablas Resto de Ecuador'!D222)</f>
        <v>51515</v>
      </c>
      <c r="K222" s="284">
        <f>IF('INGRESO DE DATOS'!$W$19=1,'Tablas Guyanas y Santa Elena'!E222,'Tablas Resto de Ecuador'!E222)</f>
        <v>40835</v>
      </c>
      <c r="L222" s="284">
        <f>IF('INGRESO DE DATOS'!$W$19=1,'Tablas Guyanas y Santa Elena'!F222,'Tablas Resto de Ecuador'!F222)</f>
        <v>27446</v>
      </c>
      <c r="M222" s="284">
        <f>IF('INGRESO DE DATOS'!$W$19=1,'Tablas Guyanas y Santa Elena'!G222,'Tablas Resto de Ecuador'!G222)</f>
        <v>20769</v>
      </c>
      <c r="O222" s="293">
        <f t="shared" si="49"/>
        <v>62021</v>
      </c>
      <c r="P222" s="293">
        <f t="shared" si="49"/>
        <v>51515</v>
      </c>
      <c r="Q222" s="293">
        <f t="shared" si="49"/>
        <v>40835</v>
      </c>
      <c r="R222" s="293">
        <f t="shared" si="49"/>
        <v>27446</v>
      </c>
      <c r="S222" s="293">
        <f t="shared" si="49"/>
        <v>20769</v>
      </c>
    </row>
    <row r="223" spans="1:19" ht="14" x14ac:dyDescent="0.2">
      <c r="A223" s="299">
        <v>1</v>
      </c>
      <c r="B223" s="291" t="s">
        <v>133</v>
      </c>
      <c r="C223" s="300">
        <f t="shared" si="45"/>
        <v>1150</v>
      </c>
      <c r="D223" s="300">
        <f t="shared" si="46"/>
        <v>1053</v>
      </c>
      <c r="E223" s="300">
        <f t="shared" si="47"/>
        <v>669</v>
      </c>
      <c r="F223" s="300">
        <f t="shared" si="48"/>
        <v>624</v>
      </c>
      <c r="G223" s="300">
        <f t="shared" si="48"/>
        <v>568</v>
      </c>
      <c r="I223" s="284">
        <f>IF('INGRESO DE DATOS'!$W$19=1,'Tablas Guyanas y Santa Elena'!C223,'Tablas Resto de Ecuador'!C223)</f>
        <v>1150</v>
      </c>
      <c r="J223" s="284">
        <f>IF('INGRESO DE DATOS'!$W$19=1,'Tablas Guyanas y Santa Elena'!D223,'Tablas Resto de Ecuador'!D223)</f>
        <v>1053</v>
      </c>
      <c r="K223" s="284">
        <f>IF('INGRESO DE DATOS'!$W$19=1,'Tablas Guyanas y Santa Elena'!E223,'Tablas Resto de Ecuador'!E223)</f>
        <v>669</v>
      </c>
      <c r="L223" s="284">
        <f>IF('INGRESO DE DATOS'!$W$19=1,'Tablas Guyanas y Santa Elena'!F223,'Tablas Resto de Ecuador'!F223)</f>
        <v>624</v>
      </c>
      <c r="M223" s="284">
        <f>IF('INGRESO DE DATOS'!$W$19=1,'Tablas Guyanas y Santa Elena'!G223,'Tablas Resto de Ecuador'!G223)</f>
        <v>568</v>
      </c>
      <c r="O223" s="293">
        <f t="shared" si="49"/>
        <v>1150</v>
      </c>
      <c r="P223" s="293">
        <f t="shared" si="49"/>
        <v>1053</v>
      </c>
      <c r="Q223" s="293">
        <f t="shared" si="49"/>
        <v>669</v>
      </c>
      <c r="R223" s="293">
        <f t="shared" si="49"/>
        <v>624</v>
      </c>
      <c r="S223" s="293">
        <f t="shared" si="49"/>
        <v>568</v>
      </c>
    </row>
    <row r="224" spans="1:19" ht="14" x14ac:dyDescent="0.2">
      <c r="A224" s="299">
        <v>2</v>
      </c>
      <c r="B224" s="291" t="s">
        <v>134</v>
      </c>
      <c r="C224" s="300">
        <f t="shared" si="45"/>
        <v>2262</v>
      </c>
      <c r="D224" s="300">
        <f t="shared" si="46"/>
        <v>1725</v>
      </c>
      <c r="E224" s="300">
        <f t="shared" si="47"/>
        <v>1137</v>
      </c>
      <c r="F224" s="300">
        <f t="shared" si="48"/>
        <v>1031</v>
      </c>
      <c r="G224" s="300">
        <f t="shared" si="48"/>
        <v>946</v>
      </c>
      <c r="I224" s="284">
        <f>IF('INGRESO DE DATOS'!$W$19=1,'Tablas Guyanas y Santa Elena'!C224,'Tablas Resto de Ecuador'!C224)</f>
        <v>2262</v>
      </c>
      <c r="J224" s="284">
        <f>IF('INGRESO DE DATOS'!$W$19=1,'Tablas Guyanas y Santa Elena'!D224,'Tablas Resto de Ecuador'!D224)</f>
        <v>1725</v>
      </c>
      <c r="K224" s="284">
        <f>IF('INGRESO DE DATOS'!$W$19=1,'Tablas Guyanas y Santa Elena'!E224,'Tablas Resto de Ecuador'!E224)</f>
        <v>1137</v>
      </c>
      <c r="L224" s="284">
        <f>IF('INGRESO DE DATOS'!$W$19=1,'Tablas Guyanas y Santa Elena'!F224,'Tablas Resto de Ecuador'!F224)</f>
        <v>1031</v>
      </c>
      <c r="M224" s="284">
        <f>IF('INGRESO DE DATOS'!$W$19=1,'Tablas Guyanas y Santa Elena'!G224,'Tablas Resto de Ecuador'!G224)</f>
        <v>946</v>
      </c>
      <c r="O224" s="293">
        <f t="shared" si="49"/>
        <v>2262</v>
      </c>
      <c r="P224" s="293">
        <f t="shared" si="49"/>
        <v>1725</v>
      </c>
      <c r="Q224" s="293">
        <f t="shared" si="49"/>
        <v>1137</v>
      </c>
      <c r="R224" s="293">
        <f t="shared" si="49"/>
        <v>1031</v>
      </c>
      <c r="S224" s="293">
        <f t="shared" si="49"/>
        <v>946</v>
      </c>
    </row>
    <row r="225" spans="1:19" ht="14" x14ac:dyDescent="0.2">
      <c r="A225" s="299">
        <v>3</v>
      </c>
      <c r="B225" s="291" t="s">
        <v>135</v>
      </c>
      <c r="C225" s="300">
        <f t="shared" si="45"/>
        <v>3342</v>
      </c>
      <c r="D225" s="300">
        <f t="shared" si="46"/>
        <v>2363</v>
      </c>
      <c r="E225" s="300">
        <f t="shared" si="47"/>
        <v>1616</v>
      </c>
      <c r="F225" s="300">
        <f t="shared" si="48"/>
        <v>1420</v>
      </c>
      <c r="G225" s="300">
        <f t="shared" si="48"/>
        <v>1302</v>
      </c>
      <c r="I225" s="284">
        <f>IF('INGRESO DE DATOS'!$W$19=1,'Tablas Guyanas y Santa Elena'!C225,'Tablas Resto de Ecuador'!C225)</f>
        <v>3342</v>
      </c>
      <c r="J225" s="284">
        <f>IF('INGRESO DE DATOS'!$W$19=1,'Tablas Guyanas y Santa Elena'!D225,'Tablas Resto de Ecuador'!D225)</f>
        <v>2363</v>
      </c>
      <c r="K225" s="284">
        <f>IF('INGRESO DE DATOS'!$W$19=1,'Tablas Guyanas y Santa Elena'!E225,'Tablas Resto de Ecuador'!E225)</f>
        <v>1616</v>
      </c>
      <c r="L225" s="284">
        <f>IF('INGRESO DE DATOS'!$W$19=1,'Tablas Guyanas y Santa Elena'!F225,'Tablas Resto de Ecuador'!F225)</f>
        <v>1420</v>
      </c>
      <c r="M225" s="284">
        <f>IF('INGRESO DE DATOS'!$W$19=1,'Tablas Guyanas y Santa Elena'!G225,'Tablas Resto de Ecuador'!G225)</f>
        <v>1302</v>
      </c>
      <c r="O225" s="293">
        <f t="shared" si="49"/>
        <v>3342</v>
      </c>
      <c r="P225" s="293">
        <f t="shared" si="49"/>
        <v>2363</v>
      </c>
      <c r="Q225" s="293">
        <f t="shared" si="49"/>
        <v>1616</v>
      </c>
      <c r="R225" s="293">
        <f t="shared" si="49"/>
        <v>1420</v>
      </c>
      <c r="S225" s="293">
        <f t="shared" si="49"/>
        <v>1302</v>
      </c>
    </row>
    <row r="227" spans="1:19" ht="18" x14ac:dyDescent="0.2">
      <c r="A227" s="722" t="s">
        <v>139</v>
      </c>
      <c r="B227" s="723"/>
      <c r="C227" s="723"/>
      <c r="D227" s="723"/>
      <c r="E227" s="723"/>
      <c r="F227" s="723"/>
      <c r="G227" s="724"/>
    </row>
    <row r="228" spans="1:19" ht="18" x14ac:dyDescent="0.2">
      <c r="A228" s="715" t="s">
        <v>76</v>
      </c>
      <c r="B228" s="716"/>
      <c r="C228" s="716"/>
      <c r="D228" s="716"/>
      <c r="E228" s="716"/>
      <c r="F228" s="716"/>
      <c r="G228" s="717"/>
    </row>
    <row r="229" spans="1:19" x14ac:dyDescent="0.15">
      <c r="C229" s="720"/>
      <c r="D229" s="720"/>
      <c r="E229" s="720"/>
      <c r="F229" s="720"/>
      <c r="G229" s="721"/>
    </row>
    <row r="230" spans="1:19" x14ac:dyDescent="0.15">
      <c r="A230" s="718" t="s">
        <v>129</v>
      </c>
      <c r="B230" s="719"/>
      <c r="C230" s="285">
        <v>0</v>
      </c>
      <c r="D230" s="285">
        <v>1000</v>
      </c>
      <c r="E230" s="285"/>
      <c r="F230" s="285"/>
      <c r="G230" s="298"/>
      <c r="I230" s="292" t="s">
        <v>140</v>
      </c>
      <c r="J230" s="292"/>
      <c r="K230" s="296"/>
      <c r="M230" s="292" t="s">
        <v>131</v>
      </c>
      <c r="N230" s="292"/>
      <c r="O230" s="296"/>
    </row>
    <row r="231" spans="1:19" ht="14" x14ac:dyDescent="0.2">
      <c r="A231" s="299">
        <v>18</v>
      </c>
      <c r="B231" s="289"/>
      <c r="C231" s="300">
        <f>M231*$X$2</f>
        <v>29411</v>
      </c>
      <c r="D231" s="300">
        <f>N231*$X$2</f>
        <v>20565</v>
      </c>
      <c r="E231" s="300"/>
      <c r="F231" s="300"/>
      <c r="G231" s="300"/>
      <c r="I231" s="284">
        <f>IF('INGRESO DE DATOS'!$W$19=1,'Tablas Guyanas y Santa Elena'!C231,'Tablas Resto de Ecuador'!C231)</f>
        <v>29411</v>
      </c>
      <c r="J231" s="284">
        <f>IF('INGRESO DE DATOS'!$W$19=1,'Tablas Guyanas y Santa Elena'!D231,'Tablas Resto de Ecuador'!D231)</f>
        <v>20565</v>
      </c>
      <c r="K231" s="295"/>
      <c r="M231" s="293">
        <f>I231*$O$4</f>
        <v>29411</v>
      </c>
      <c r="N231" s="293">
        <f>J231*$O$4</f>
        <v>20565</v>
      </c>
      <c r="O231" s="297"/>
    </row>
    <row r="232" spans="1:19" ht="14" x14ac:dyDescent="0.2">
      <c r="A232" s="299">
        <v>19</v>
      </c>
      <c r="B232" s="289"/>
      <c r="C232" s="300">
        <f t="shared" ref="C232:C295" si="50">M232*$X$2</f>
        <v>29411</v>
      </c>
      <c r="D232" s="300">
        <f t="shared" ref="D232:D295" si="51">N232*$X$2</f>
        <v>20565</v>
      </c>
      <c r="E232" s="300"/>
      <c r="F232" s="300"/>
      <c r="G232" s="300"/>
      <c r="I232" s="284">
        <f>IF('INGRESO DE DATOS'!$W$19=1,'Tablas Guyanas y Santa Elena'!C232,'Tablas Resto de Ecuador'!C232)</f>
        <v>29411</v>
      </c>
      <c r="J232" s="284">
        <f>IF('INGRESO DE DATOS'!$W$19=1,'Tablas Guyanas y Santa Elena'!D232,'Tablas Resto de Ecuador'!D232)</f>
        <v>20565</v>
      </c>
      <c r="K232" s="295"/>
      <c r="M232" s="293">
        <f t="shared" ref="M232:M295" si="52">I232*$O$4</f>
        <v>29411</v>
      </c>
      <c r="N232" s="293">
        <f t="shared" ref="N232:N295" si="53">J232*$O$4</f>
        <v>20565</v>
      </c>
      <c r="O232" s="297"/>
    </row>
    <row r="233" spans="1:19" ht="14" x14ac:dyDescent="0.2">
      <c r="A233" s="299">
        <v>20</v>
      </c>
      <c r="B233" s="289"/>
      <c r="C233" s="300">
        <f t="shared" si="50"/>
        <v>29411</v>
      </c>
      <c r="D233" s="300">
        <f t="shared" si="51"/>
        <v>20565</v>
      </c>
      <c r="E233" s="300"/>
      <c r="F233" s="300"/>
      <c r="G233" s="300"/>
      <c r="I233" s="284">
        <f>IF('INGRESO DE DATOS'!$W$19=1,'Tablas Guyanas y Santa Elena'!C233,'Tablas Resto de Ecuador'!C233)</f>
        <v>29411</v>
      </c>
      <c r="J233" s="284">
        <f>IF('INGRESO DE DATOS'!$W$19=1,'Tablas Guyanas y Santa Elena'!D233,'Tablas Resto de Ecuador'!D233)</f>
        <v>20565</v>
      </c>
      <c r="K233" s="295"/>
      <c r="M233" s="293">
        <f t="shared" si="52"/>
        <v>29411</v>
      </c>
      <c r="N233" s="293">
        <f t="shared" si="53"/>
        <v>20565</v>
      </c>
      <c r="O233" s="297"/>
    </row>
    <row r="234" spans="1:19" ht="14" x14ac:dyDescent="0.2">
      <c r="A234" s="299">
        <v>21</v>
      </c>
      <c r="B234" s="289"/>
      <c r="C234" s="300">
        <f t="shared" si="50"/>
        <v>29411</v>
      </c>
      <c r="D234" s="300">
        <f t="shared" si="51"/>
        <v>20565</v>
      </c>
      <c r="E234" s="300"/>
      <c r="F234" s="300"/>
      <c r="G234" s="300"/>
      <c r="I234" s="284">
        <f>IF('INGRESO DE DATOS'!$W$19=1,'Tablas Guyanas y Santa Elena'!C234,'Tablas Resto de Ecuador'!C234)</f>
        <v>29411</v>
      </c>
      <c r="J234" s="284">
        <f>IF('INGRESO DE DATOS'!$W$19=1,'Tablas Guyanas y Santa Elena'!D234,'Tablas Resto de Ecuador'!D234)</f>
        <v>20565</v>
      </c>
      <c r="K234" s="295"/>
      <c r="M234" s="293">
        <f t="shared" si="52"/>
        <v>29411</v>
      </c>
      <c r="N234" s="293">
        <f t="shared" si="53"/>
        <v>20565</v>
      </c>
      <c r="O234" s="297"/>
    </row>
    <row r="235" spans="1:19" ht="14" x14ac:dyDescent="0.2">
      <c r="A235" s="299">
        <v>22</v>
      </c>
      <c r="B235" s="289"/>
      <c r="C235" s="300">
        <f t="shared" si="50"/>
        <v>29411</v>
      </c>
      <c r="D235" s="300">
        <f t="shared" si="51"/>
        <v>20565</v>
      </c>
      <c r="E235" s="300"/>
      <c r="F235" s="300"/>
      <c r="G235" s="300"/>
      <c r="I235" s="284">
        <f>IF('INGRESO DE DATOS'!$W$19=1,'Tablas Guyanas y Santa Elena'!C235,'Tablas Resto de Ecuador'!C235)</f>
        <v>29411</v>
      </c>
      <c r="J235" s="284">
        <f>IF('INGRESO DE DATOS'!$W$19=1,'Tablas Guyanas y Santa Elena'!D235,'Tablas Resto de Ecuador'!D235)</f>
        <v>20565</v>
      </c>
      <c r="K235" s="295"/>
      <c r="M235" s="293">
        <f t="shared" si="52"/>
        <v>29411</v>
      </c>
      <c r="N235" s="293">
        <f t="shared" si="53"/>
        <v>20565</v>
      </c>
      <c r="O235" s="297"/>
    </row>
    <row r="236" spans="1:19" ht="14" x14ac:dyDescent="0.2">
      <c r="A236" s="299">
        <v>23</v>
      </c>
      <c r="B236" s="289"/>
      <c r="C236" s="300">
        <f t="shared" si="50"/>
        <v>29411</v>
      </c>
      <c r="D236" s="300">
        <f t="shared" si="51"/>
        <v>20565</v>
      </c>
      <c r="E236" s="300"/>
      <c r="F236" s="300"/>
      <c r="G236" s="300"/>
      <c r="I236" s="284">
        <f>IF('INGRESO DE DATOS'!$W$19=1,'Tablas Guyanas y Santa Elena'!C236,'Tablas Resto de Ecuador'!C236)</f>
        <v>29411</v>
      </c>
      <c r="J236" s="284">
        <f>IF('INGRESO DE DATOS'!$W$19=1,'Tablas Guyanas y Santa Elena'!D236,'Tablas Resto de Ecuador'!D236)</f>
        <v>20565</v>
      </c>
      <c r="K236" s="295"/>
      <c r="M236" s="293">
        <f t="shared" si="52"/>
        <v>29411</v>
      </c>
      <c r="N236" s="293">
        <f t="shared" si="53"/>
        <v>20565</v>
      </c>
      <c r="O236" s="297"/>
    </row>
    <row r="237" spans="1:19" ht="14" x14ac:dyDescent="0.2">
      <c r="A237" s="299">
        <v>24</v>
      </c>
      <c r="B237" s="289"/>
      <c r="C237" s="300">
        <f t="shared" si="50"/>
        <v>29411</v>
      </c>
      <c r="D237" s="300">
        <f t="shared" si="51"/>
        <v>20565</v>
      </c>
      <c r="E237" s="300"/>
      <c r="F237" s="300"/>
      <c r="G237" s="300"/>
      <c r="I237" s="284">
        <f>IF('INGRESO DE DATOS'!$W$19=1,'Tablas Guyanas y Santa Elena'!C237,'Tablas Resto de Ecuador'!C237)</f>
        <v>29411</v>
      </c>
      <c r="J237" s="284">
        <f>IF('INGRESO DE DATOS'!$W$19=1,'Tablas Guyanas y Santa Elena'!D237,'Tablas Resto de Ecuador'!D237)</f>
        <v>20565</v>
      </c>
      <c r="K237" s="295"/>
      <c r="M237" s="293">
        <f t="shared" si="52"/>
        <v>29411</v>
      </c>
      <c r="N237" s="293">
        <f t="shared" si="53"/>
        <v>20565</v>
      </c>
      <c r="O237" s="297"/>
    </row>
    <row r="238" spans="1:19" ht="14" x14ac:dyDescent="0.2">
      <c r="A238" s="299">
        <v>25</v>
      </c>
      <c r="B238" s="289"/>
      <c r="C238" s="300">
        <f t="shared" si="50"/>
        <v>37532</v>
      </c>
      <c r="D238" s="300">
        <f t="shared" si="51"/>
        <v>26855</v>
      </c>
      <c r="E238" s="300"/>
      <c r="F238" s="300"/>
      <c r="G238" s="300"/>
      <c r="I238" s="284">
        <f>IF('INGRESO DE DATOS'!$W$19=1,'Tablas Guyanas y Santa Elena'!C238,'Tablas Resto de Ecuador'!C238)</f>
        <v>37532</v>
      </c>
      <c r="J238" s="284">
        <f>IF('INGRESO DE DATOS'!$W$19=1,'Tablas Guyanas y Santa Elena'!D238,'Tablas Resto de Ecuador'!D238)</f>
        <v>26855</v>
      </c>
      <c r="K238" s="295"/>
      <c r="M238" s="293">
        <f t="shared" si="52"/>
        <v>37532</v>
      </c>
      <c r="N238" s="293">
        <f t="shared" si="53"/>
        <v>26855</v>
      </c>
      <c r="O238" s="297"/>
    </row>
    <row r="239" spans="1:19" ht="14" x14ac:dyDescent="0.2">
      <c r="A239" s="299">
        <v>26</v>
      </c>
      <c r="B239" s="289"/>
      <c r="C239" s="300">
        <f t="shared" si="50"/>
        <v>37532</v>
      </c>
      <c r="D239" s="300">
        <f t="shared" si="51"/>
        <v>26855</v>
      </c>
      <c r="E239" s="300"/>
      <c r="F239" s="300"/>
      <c r="G239" s="300"/>
      <c r="I239" s="284">
        <f>IF('INGRESO DE DATOS'!$W$19=1,'Tablas Guyanas y Santa Elena'!C239,'Tablas Resto de Ecuador'!C239)</f>
        <v>37532</v>
      </c>
      <c r="J239" s="284">
        <f>IF('INGRESO DE DATOS'!$W$19=1,'Tablas Guyanas y Santa Elena'!D239,'Tablas Resto de Ecuador'!D239)</f>
        <v>26855</v>
      </c>
      <c r="K239" s="295"/>
      <c r="M239" s="293">
        <f t="shared" si="52"/>
        <v>37532</v>
      </c>
      <c r="N239" s="293">
        <f t="shared" si="53"/>
        <v>26855</v>
      </c>
      <c r="O239" s="297"/>
    </row>
    <row r="240" spans="1:19" ht="14" x14ac:dyDescent="0.2">
      <c r="A240" s="299">
        <v>27</v>
      </c>
      <c r="B240" s="289"/>
      <c r="C240" s="300">
        <f t="shared" si="50"/>
        <v>37532</v>
      </c>
      <c r="D240" s="300">
        <f t="shared" si="51"/>
        <v>26855</v>
      </c>
      <c r="E240" s="300"/>
      <c r="F240" s="300"/>
      <c r="G240" s="300"/>
      <c r="I240" s="284">
        <f>IF('INGRESO DE DATOS'!$W$19=1,'Tablas Guyanas y Santa Elena'!C240,'Tablas Resto de Ecuador'!C240)</f>
        <v>37532</v>
      </c>
      <c r="J240" s="284">
        <f>IF('INGRESO DE DATOS'!$W$19=1,'Tablas Guyanas y Santa Elena'!D240,'Tablas Resto de Ecuador'!D240)</f>
        <v>26855</v>
      </c>
      <c r="K240" s="295"/>
      <c r="M240" s="293">
        <f t="shared" si="52"/>
        <v>37532</v>
      </c>
      <c r="N240" s="293">
        <f t="shared" si="53"/>
        <v>26855</v>
      </c>
      <c r="O240" s="297"/>
    </row>
    <row r="241" spans="1:15" ht="14" x14ac:dyDescent="0.2">
      <c r="A241" s="299">
        <v>28</v>
      </c>
      <c r="B241" s="289"/>
      <c r="C241" s="300">
        <f t="shared" si="50"/>
        <v>37532</v>
      </c>
      <c r="D241" s="300">
        <f t="shared" si="51"/>
        <v>26855</v>
      </c>
      <c r="E241" s="300"/>
      <c r="F241" s="300"/>
      <c r="G241" s="300"/>
      <c r="I241" s="284">
        <f>IF('INGRESO DE DATOS'!$W$19=1,'Tablas Guyanas y Santa Elena'!C241,'Tablas Resto de Ecuador'!C241)</f>
        <v>37532</v>
      </c>
      <c r="J241" s="284">
        <f>IF('INGRESO DE DATOS'!$W$19=1,'Tablas Guyanas y Santa Elena'!D241,'Tablas Resto de Ecuador'!D241)</f>
        <v>26855</v>
      </c>
      <c r="K241" s="295"/>
      <c r="M241" s="293">
        <f t="shared" si="52"/>
        <v>37532</v>
      </c>
      <c r="N241" s="293">
        <f t="shared" si="53"/>
        <v>26855</v>
      </c>
      <c r="O241" s="297"/>
    </row>
    <row r="242" spans="1:15" ht="14" x14ac:dyDescent="0.2">
      <c r="A242" s="299">
        <v>29</v>
      </c>
      <c r="B242" s="289"/>
      <c r="C242" s="300">
        <f t="shared" si="50"/>
        <v>37532</v>
      </c>
      <c r="D242" s="300">
        <f t="shared" si="51"/>
        <v>26855</v>
      </c>
      <c r="E242" s="300"/>
      <c r="F242" s="300"/>
      <c r="G242" s="300"/>
      <c r="I242" s="284">
        <f>IF('INGRESO DE DATOS'!$W$19=1,'Tablas Guyanas y Santa Elena'!C242,'Tablas Resto de Ecuador'!C242)</f>
        <v>37532</v>
      </c>
      <c r="J242" s="284">
        <f>IF('INGRESO DE DATOS'!$W$19=1,'Tablas Guyanas y Santa Elena'!D242,'Tablas Resto de Ecuador'!D242)</f>
        <v>26855</v>
      </c>
      <c r="K242" s="295"/>
      <c r="M242" s="293">
        <f t="shared" si="52"/>
        <v>37532</v>
      </c>
      <c r="N242" s="293">
        <f t="shared" si="53"/>
        <v>26855</v>
      </c>
      <c r="O242" s="297"/>
    </row>
    <row r="243" spans="1:15" ht="14" x14ac:dyDescent="0.2">
      <c r="A243" s="299">
        <v>30</v>
      </c>
      <c r="B243" s="289"/>
      <c r="C243" s="300">
        <f t="shared" si="50"/>
        <v>41871</v>
      </c>
      <c r="D243" s="300">
        <f t="shared" si="51"/>
        <v>29972</v>
      </c>
      <c r="E243" s="300"/>
      <c r="F243" s="300"/>
      <c r="G243" s="300"/>
      <c r="I243" s="284">
        <f>IF('INGRESO DE DATOS'!$W$19=1,'Tablas Guyanas y Santa Elena'!C243,'Tablas Resto de Ecuador'!C243)</f>
        <v>41871</v>
      </c>
      <c r="J243" s="284">
        <f>IF('INGRESO DE DATOS'!$W$19=1,'Tablas Guyanas y Santa Elena'!D243,'Tablas Resto de Ecuador'!D243)</f>
        <v>29972</v>
      </c>
      <c r="K243" s="295"/>
      <c r="M243" s="293">
        <f t="shared" si="52"/>
        <v>41871</v>
      </c>
      <c r="N243" s="293">
        <f t="shared" si="53"/>
        <v>29972</v>
      </c>
      <c r="O243" s="297"/>
    </row>
    <row r="244" spans="1:15" ht="14" x14ac:dyDescent="0.2">
      <c r="A244" s="299">
        <v>31</v>
      </c>
      <c r="B244" s="289"/>
      <c r="C244" s="300">
        <f t="shared" si="50"/>
        <v>41871</v>
      </c>
      <c r="D244" s="300">
        <f t="shared" si="51"/>
        <v>29972</v>
      </c>
      <c r="E244" s="300"/>
      <c r="F244" s="300"/>
      <c r="G244" s="300"/>
      <c r="I244" s="284">
        <f>IF('INGRESO DE DATOS'!$W$19=1,'Tablas Guyanas y Santa Elena'!C244,'Tablas Resto de Ecuador'!C244)</f>
        <v>41871</v>
      </c>
      <c r="J244" s="284">
        <f>IF('INGRESO DE DATOS'!$W$19=1,'Tablas Guyanas y Santa Elena'!D244,'Tablas Resto de Ecuador'!D244)</f>
        <v>29972</v>
      </c>
      <c r="K244" s="295"/>
      <c r="M244" s="293">
        <f t="shared" si="52"/>
        <v>41871</v>
      </c>
      <c r="N244" s="293">
        <f t="shared" si="53"/>
        <v>29972</v>
      </c>
      <c r="O244" s="297"/>
    </row>
    <row r="245" spans="1:15" ht="14" x14ac:dyDescent="0.2">
      <c r="A245" s="299">
        <v>32</v>
      </c>
      <c r="B245" s="289"/>
      <c r="C245" s="300">
        <f t="shared" si="50"/>
        <v>41871</v>
      </c>
      <c r="D245" s="300">
        <f t="shared" si="51"/>
        <v>29972</v>
      </c>
      <c r="E245" s="300"/>
      <c r="F245" s="300"/>
      <c r="G245" s="300"/>
      <c r="I245" s="284">
        <f>IF('INGRESO DE DATOS'!$W$19=1,'Tablas Guyanas y Santa Elena'!C245,'Tablas Resto de Ecuador'!C245)</f>
        <v>41871</v>
      </c>
      <c r="J245" s="284">
        <f>IF('INGRESO DE DATOS'!$W$19=1,'Tablas Guyanas y Santa Elena'!D245,'Tablas Resto de Ecuador'!D245)</f>
        <v>29972</v>
      </c>
      <c r="K245" s="295"/>
      <c r="M245" s="293">
        <f t="shared" si="52"/>
        <v>41871</v>
      </c>
      <c r="N245" s="293">
        <f t="shared" si="53"/>
        <v>29972</v>
      </c>
      <c r="O245" s="297"/>
    </row>
    <row r="246" spans="1:15" ht="14" x14ac:dyDescent="0.2">
      <c r="A246" s="299">
        <v>33</v>
      </c>
      <c r="B246" s="289"/>
      <c r="C246" s="300">
        <f t="shared" si="50"/>
        <v>41871</v>
      </c>
      <c r="D246" s="300">
        <f t="shared" si="51"/>
        <v>29972</v>
      </c>
      <c r="E246" s="300"/>
      <c r="F246" s="300"/>
      <c r="G246" s="300"/>
      <c r="I246" s="284">
        <f>IF('INGRESO DE DATOS'!$W$19=1,'Tablas Guyanas y Santa Elena'!C246,'Tablas Resto de Ecuador'!C246)</f>
        <v>41871</v>
      </c>
      <c r="J246" s="284">
        <f>IF('INGRESO DE DATOS'!$W$19=1,'Tablas Guyanas y Santa Elena'!D246,'Tablas Resto de Ecuador'!D246)</f>
        <v>29972</v>
      </c>
      <c r="K246" s="295"/>
      <c r="M246" s="293">
        <f t="shared" si="52"/>
        <v>41871</v>
      </c>
      <c r="N246" s="293">
        <f t="shared" si="53"/>
        <v>29972</v>
      </c>
      <c r="O246" s="297"/>
    </row>
    <row r="247" spans="1:15" ht="14" x14ac:dyDescent="0.2">
      <c r="A247" s="299">
        <v>34</v>
      </c>
      <c r="B247" s="289"/>
      <c r="C247" s="300">
        <f t="shared" si="50"/>
        <v>41871</v>
      </c>
      <c r="D247" s="300">
        <f t="shared" si="51"/>
        <v>29972</v>
      </c>
      <c r="E247" s="300"/>
      <c r="F247" s="300"/>
      <c r="G247" s="300"/>
      <c r="I247" s="284">
        <f>IF('INGRESO DE DATOS'!$W$19=1,'Tablas Guyanas y Santa Elena'!C247,'Tablas Resto de Ecuador'!C247)</f>
        <v>41871</v>
      </c>
      <c r="J247" s="284">
        <f>IF('INGRESO DE DATOS'!$W$19=1,'Tablas Guyanas y Santa Elena'!D247,'Tablas Resto de Ecuador'!D247)</f>
        <v>29972</v>
      </c>
      <c r="K247" s="295"/>
      <c r="M247" s="293">
        <f t="shared" si="52"/>
        <v>41871</v>
      </c>
      <c r="N247" s="293">
        <f t="shared" si="53"/>
        <v>29972</v>
      </c>
      <c r="O247" s="297"/>
    </row>
    <row r="248" spans="1:15" ht="14" x14ac:dyDescent="0.2">
      <c r="A248" s="299">
        <v>35</v>
      </c>
      <c r="B248" s="289"/>
      <c r="C248" s="300">
        <f t="shared" si="50"/>
        <v>46464</v>
      </c>
      <c r="D248" s="300">
        <f t="shared" si="51"/>
        <v>33534</v>
      </c>
      <c r="E248" s="300"/>
      <c r="F248" s="300"/>
      <c r="G248" s="300"/>
      <c r="I248" s="284">
        <f>IF('INGRESO DE DATOS'!$W$19=1,'Tablas Guyanas y Santa Elena'!C248,'Tablas Resto de Ecuador'!C248)</f>
        <v>46464</v>
      </c>
      <c r="J248" s="284">
        <f>IF('INGRESO DE DATOS'!$W$19=1,'Tablas Guyanas y Santa Elena'!D248,'Tablas Resto de Ecuador'!D248)</f>
        <v>33534</v>
      </c>
      <c r="K248" s="295"/>
      <c r="M248" s="293">
        <f t="shared" si="52"/>
        <v>46464</v>
      </c>
      <c r="N248" s="293">
        <f t="shared" si="53"/>
        <v>33534</v>
      </c>
      <c r="O248" s="297"/>
    </row>
    <row r="249" spans="1:15" ht="14" x14ac:dyDescent="0.2">
      <c r="A249" s="299">
        <v>36</v>
      </c>
      <c r="B249" s="289"/>
      <c r="C249" s="300">
        <f t="shared" si="50"/>
        <v>46464</v>
      </c>
      <c r="D249" s="300">
        <f t="shared" si="51"/>
        <v>33534</v>
      </c>
      <c r="E249" s="300"/>
      <c r="F249" s="300"/>
      <c r="G249" s="300"/>
      <c r="I249" s="284">
        <f>IF('INGRESO DE DATOS'!$W$19=1,'Tablas Guyanas y Santa Elena'!C249,'Tablas Resto de Ecuador'!C249)</f>
        <v>46464</v>
      </c>
      <c r="J249" s="284">
        <f>IF('INGRESO DE DATOS'!$W$19=1,'Tablas Guyanas y Santa Elena'!D249,'Tablas Resto de Ecuador'!D249)</f>
        <v>33534</v>
      </c>
      <c r="K249" s="295"/>
      <c r="M249" s="293">
        <f t="shared" si="52"/>
        <v>46464</v>
      </c>
      <c r="N249" s="293">
        <f t="shared" si="53"/>
        <v>33534</v>
      </c>
      <c r="O249" s="297"/>
    </row>
    <row r="250" spans="1:15" ht="14" x14ac:dyDescent="0.2">
      <c r="A250" s="299">
        <v>37</v>
      </c>
      <c r="B250" s="289"/>
      <c r="C250" s="300">
        <f t="shared" si="50"/>
        <v>46464</v>
      </c>
      <c r="D250" s="300">
        <f t="shared" si="51"/>
        <v>33534</v>
      </c>
      <c r="E250" s="300"/>
      <c r="F250" s="300"/>
      <c r="G250" s="300"/>
      <c r="I250" s="284">
        <f>IF('INGRESO DE DATOS'!$W$19=1,'Tablas Guyanas y Santa Elena'!C250,'Tablas Resto de Ecuador'!C250)</f>
        <v>46464</v>
      </c>
      <c r="J250" s="284">
        <f>IF('INGRESO DE DATOS'!$W$19=1,'Tablas Guyanas y Santa Elena'!D250,'Tablas Resto de Ecuador'!D250)</f>
        <v>33534</v>
      </c>
      <c r="K250" s="295"/>
      <c r="M250" s="293">
        <f t="shared" si="52"/>
        <v>46464</v>
      </c>
      <c r="N250" s="293">
        <f t="shared" si="53"/>
        <v>33534</v>
      </c>
      <c r="O250" s="297"/>
    </row>
    <row r="251" spans="1:15" ht="14" x14ac:dyDescent="0.2">
      <c r="A251" s="299">
        <v>38</v>
      </c>
      <c r="B251" s="289"/>
      <c r="C251" s="300">
        <f t="shared" si="50"/>
        <v>46464</v>
      </c>
      <c r="D251" s="300">
        <f t="shared" si="51"/>
        <v>33534</v>
      </c>
      <c r="E251" s="300"/>
      <c r="F251" s="300"/>
      <c r="G251" s="300"/>
      <c r="I251" s="284">
        <f>IF('INGRESO DE DATOS'!$W$19=1,'Tablas Guyanas y Santa Elena'!C251,'Tablas Resto de Ecuador'!C251)</f>
        <v>46464</v>
      </c>
      <c r="J251" s="284">
        <f>IF('INGRESO DE DATOS'!$W$19=1,'Tablas Guyanas y Santa Elena'!D251,'Tablas Resto de Ecuador'!D251)</f>
        <v>33534</v>
      </c>
      <c r="K251" s="295"/>
      <c r="M251" s="293">
        <f t="shared" si="52"/>
        <v>46464</v>
      </c>
      <c r="N251" s="293">
        <f t="shared" si="53"/>
        <v>33534</v>
      </c>
      <c r="O251" s="297"/>
    </row>
    <row r="252" spans="1:15" ht="14" x14ac:dyDescent="0.2">
      <c r="A252" s="299">
        <v>39</v>
      </c>
      <c r="B252" s="289"/>
      <c r="C252" s="300">
        <f t="shared" si="50"/>
        <v>46464</v>
      </c>
      <c r="D252" s="300">
        <f t="shared" si="51"/>
        <v>33534</v>
      </c>
      <c r="E252" s="300"/>
      <c r="F252" s="300"/>
      <c r="G252" s="300"/>
      <c r="I252" s="284">
        <f>IF('INGRESO DE DATOS'!$W$19=1,'Tablas Guyanas y Santa Elena'!C252,'Tablas Resto de Ecuador'!C252)</f>
        <v>46464</v>
      </c>
      <c r="J252" s="284">
        <f>IF('INGRESO DE DATOS'!$W$19=1,'Tablas Guyanas y Santa Elena'!D252,'Tablas Resto de Ecuador'!D252)</f>
        <v>33534</v>
      </c>
      <c r="K252" s="295"/>
      <c r="M252" s="293">
        <f t="shared" si="52"/>
        <v>46464</v>
      </c>
      <c r="N252" s="293">
        <f t="shared" si="53"/>
        <v>33534</v>
      </c>
      <c r="O252" s="297"/>
    </row>
    <row r="253" spans="1:15" ht="14" x14ac:dyDescent="0.2">
      <c r="A253" s="299">
        <v>40</v>
      </c>
      <c r="B253" s="289"/>
      <c r="C253" s="300">
        <f t="shared" si="50"/>
        <v>50410</v>
      </c>
      <c r="D253" s="300">
        <f t="shared" si="51"/>
        <v>37590</v>
      </c>
      <c r="E253" s="300"/>
      <c r="F253" s="300"/>
      <c r="G253" s="300"/>
      <c r="I253" s="284">
        <f>IF('INGRESO DE DATOS'!$W$19=1,'Tablas Guyanas y Santa Elena'!C253,'Tablas Resto de Ecuador'!C253)</f>
        <v>50410</v>
      </c>
      <c r="J253" s="284">
        <f>IF('INGRESO DE DATOS'!$W$19=1,'Tablas Guyanas y Santa Elena'!D253,'Tablas Resto de Ecuador'!D253)</f>
        <v>37590</v>
      </c>
      <c r="K253" s="295"/>
      <c r="M253" s="293">
        <f t="shared" si="52"/>
        <v>50410</v>
      </c>
      <c r="N253" s="293">
        <f t="shared" si="53"/>
        <v>37590</v>
      </c>
      <c r="O253" s="297"/>
    </row>
    <row r="254" spans="1:15" ht="14" x14ac:dyDescent="0.2">
      <c r="A254" s="299">
        <v>41</v>
      </c>
      <c r="B254" s="289"/>
      <c r="C254" s="300">
        <f t="shared" si="50"/>
        <v>50410</v>
      </c>
      <c r="D254" s="300">
        <f t="shared" si="51"/>
        <v>37590</v>
      </c>
      <c r="E254" s="300"/>
      <c r="F254" s="300"/>
      <c r="G254" s="300"/>
      <c r="I254" s="284">
        <f>IF('INGRESO DE DATOS'!$W$19=1,'Tablas Guyanas y Santa Elena'!C254,'Tablas Resto de Ecuador'!C254)</f>
        <v>50410</v>
      </c>
      <c r="J254" s="284">
        <f>IF('INGRESO DE DATOS'!$W$19=1,'Tablas Guyanas y Santa Elena'!D254,'Tablas Resto de Ecuador'!D254)</f>
        <v>37590</v>
      </c>
      <c r="K254" s="295"/>
      <c r="M254" s="293">
        <f t="shared" si="52"/>
        <v>50410</v>
      </c>
      <c r="N254" s="293">
        <f t="shared" si="53"/>
        <v>37590</v>
      </c>
      <c r="O254" s="297"/>
    </row>
    <row r="255" spans="1:15" ht="14" x14ac:dyDescent="0.2">
      <c r="A255" s="299">
        <v>42</v>
      </c>
      <c r="B255" s="289"/>
      <c r="C255" s="300">
        <f t="shared" si="50"/>
        <v>50410</v>
      </c>
      <c r="D255" s="300">
        <f t="shared" si="51"/>
        <v>37590</v>
      </c>
      <c r="E255" s="300"/>
      <c r="F255" s="300"/>
      <c r="G255" s="300"/>
      <c r="I255" s="284">
        <f>IF('INGRESO DE DATOS'!$W$19=1,'Tablas Guyanas y Santa Elena'!C255,'Tablas Resto de Ecuador'!C255)</f>
        <v>50410</v>
      </c>
      <c r="J255" s="284">
        <f>IF('INGRESO DE DATOS'!$W$19=1,'Tablas Guyanas y Santa Elena'!D255,'Tablas Resto de Ecuador'!D255)</f>
        <v>37590</v>
      </c>
      <c r="K255" s="295"/>
      <c r="M255" s="293">
        <f t="shared" si="52"/>
        <v>50410</v>
      </c>
      <c r="N255" s="293">
        <f t="shared" si="53"/>
        <v>37590</v>
      </c>
      <c r="O255" s="297"/>
    </row>
    <row r="256" spans="1:15" ht="14" x14ac:dyDescent="0.2">
      <c r="A256" s="299">
        <v>43</v>
      </c>
      <c r="B256" s="289"/>
      <c r="C256" s="300">
        <f t="shared" si="50"/>
        <v>50410</v>
      </c>
      <c r="D256" s="300">
        <f t="shared" si="51"/>
        <v>37590</v>
      </c>
      <c r="E256" s="300"/>
      <c r="F256" s="300"/>
      <c r="G256" s="300"/>
      <c r="I256" s="284">
        <f>IF('INGRESO DE DATOS'!$W$19=1,'Tablas Guyanas y Santa Elena'!C256,'Tablas Resto de Ecuador'!C256)</f>
        <v>50410</v>
      </c>
      <c r="J256" s="284">
        <f>IF('INGRESO DE DATOS'!$W$19=1,'Tablas Guyanas y Santa Elena'!D256,'Tablas Resto de Ecuador'!D256)</f>
        <v>37590</v>
      </c>
      <c r="K256" s="295"/>
      <c r="M256" s="293">
        <f t="shared" si="52"/>
        <v>50410</v>
      </c>
      <c r="N256" s="293">
        <f t="shared" si="53"/>
        <v>37590</v>
      </c>
      <c r="O256" s="297"/>
    </row>
    <row r="257" spans="1:15" ht="14" x14ac:dyDescent="0.2">
      <c r="A257" s="299">
        <v>44</v>
      </c>
      <c r="B257" s="289"/>
      <c r="C257" s="300">
        <f t="shared" si="50"/>
        <v>50410</v>
      </c>
      <c r="D257" s="300">
        <f t="shared" si="51"/>
        <v>37590</v>
      </c>
      <c r="E257" s="300"/>
      <c r="F257" s="300"/>
      <c r="G257" s="300"/>
      <c r="I257" s="284">
        <f>IF('INGRESO DE DATOS'!$W$19=1,'Tablas Guyanas y Santa Elena'!C257,'Tablas Resto de Ecuador'!C257)</f>
        <v>50410</v>
      </c>
      <c r="J257" s="284">
        <f>IF('INGRESO DE DATOS'!$W$19=1,'Tablas Guyanas y Santa Elena'!D257,'Tablas Resto de Ecuador'!D257)</f>
        <v>37590</v>
      </c>
      <c r="K257" s="295"/>
      <c r="M257" s="293">
        <f t="shared" si="52"/>
        <v>50410</v>
      </c>
      <c r="N257" s="293">
        <f t="shared" si="53"/>
        <v>37590</v>
      </c>
      <c r="O257" s="297"/>
    </row>
    <row r="258" spans="1:15" ht="14" x14ac:dyDescent="0.2">
      <c r="A258" s="299">
        <v>45</v>
      </c>
      <c r="B258" s="289"/>
      <c r="C258" s="300">
        <f t="shared" si="50"/>
        <v>57750</v>
      </c>
      <c r="D258" s="300">
        <f t="shared" si="51"/>
        <v>42075</v>
      </c>
      <c r="E258" s="300"/>
      <c r="F258" s="300"/>
      <c r="G258" s="300"/>
      <c r="I258" s="284">
        <f>IF('INGRESO DE DATOS'!$W$19=1,'Tablas Guyanas y Santa Elena'!C258,'Tablas Resto de Ecuador'!C258)</f>
        <v>57750</v>
      </c>
      <c r="J258" s="284">
        <f>IF('INGRESO DE DATOS'!$W$19=1,'Tablas Guyanas y Santa Elena'!D258,'Tablas Resto de Ecuador'!D258)</f>
        <v>42075</v>
      </c>
      <c r="K258" s="295"/>
      <c r="M258" s="293">
        <f t="shared" si="52"/>
        <v>57750</v>
      </c>
      <c r="N258" s="293">
        <f t="shared" si="53"/>
        <v>42075</v>
      </c>
      <c r="O258" s="297"/>
    </row>
    <row r="259" spans="1:15" ht="14" x14ac:dyDescent="0.2">
      <c r="A259" s="299">
        <v>46</v>
      </c>
      <c r="B259" s="289"/>
      <c r="C259" s="300">
        <f t="shared" si="50"/>
        <v>57750</v>
      </c>
      <c r="D259" s="300">
        <f t="shared" si="51"/>
        <v>42075</v>
      </c>
      <c r="E259" s="300"/>
      <c r="F259" s="300"/>
      <c r="G259" s="300"/>
      <c r="I259" s="284">
        <f>IF('INGRESO DE DATOS'!$W$19=1,'Tablas Guyanas y Santa Elena'!C259,'Tablas Resto de Ecuador'!C259)</f>
        <v>57750</v>
      </c>
      <c r="J259" s="284">
        <f>IF('INGRESO DE DATOS'!$W$19=1,'Tablas Guyanas y Santa Elena'!D259,'Tablas Resto de Ecuador'!D259)</f>
        <v>42075</v>
      </c>
      <c r="K259" s="295"/>
      <c r="M259" s="293">
        <f t="shared" si="52"/>
        <v>57750</v>
      </c>
      <c r="N259" s="293">
        <f t="shared" si="53"/>
        <v>42075</v>
      </c>
      <c r="O259" s="297"/>
    </row>
    <row r="260" spans="1:15" ht="14" x14ac:dyDescent="0.2">
      <c r="A260" s="299">
        <v>47</v>
      </c>
      <c r="B260" s="289"/>
      <c r="C260" s="300">
        <f t="shared" si="50"/>
        <v>57750</v>
      </c>
      <c r="D260" s="300">
        <f t="shared" si="51"/>
        <v>42075</v>
      </c>
      <c r="E260" s="300"/>
      <c r="F260" s="300"/>
      <c r="G260" s="300"/>
      <c r="I260" s="284">
        <f>IF('INGRESO DE DATOS'!$W$19=1,'Tablas Guyanas y Santa Elena'!C260,'Tablas Resto de Ecuador'!C260)</f>
        <v>57750</v>
      </c>
      <c r="J260" s="284">
        <f>IF('INGRESO DE DATOS'!$W$19=1,'Tablas Guyanas y Santa Elena'!D260,'Tablas Resto de Ecuador'!D260)</f>
        <v>42075</v>
      </c>
      <c r="K260" s="295"/>
      <c r="M260" s="293">
        <f t="shared" si="52"/>
        <v>57750</v>
      </c>
      <c r="N260" s="293">
        <f t="shared" si="53"/>
        <v>42075</v>
      </c>
      <c r="O260" s="297"/>
    </row>
    <row r="261" spans="1:15" ht="14" x14ac:dyDescent="0.2">
      <c r="A261" s="299">
        <v>48</v>
      </c>
      <c r="B261" s="289"/>
      <c r="C261" s="300">
        <f t="shared" si="50"/>
        <v>57750</v>
      </c>
      <c r="D261" s="300">
        <f t="shared" si="51"/>
        <v>42075</v>
      </c>
      <c r="E261" s="300"/>
      <c r="F261" s="300"/>
      <c r="G261" s="300"/>
      <c r="I261" s="284">
        <f>IF('INGRESO DE DATOS'!$W$19=1,'Tablas Guyanas y Santa Elena'!C261,'Tablas Resto de Ecuador'!C261)</f>
        <v>57750</v>
      </c>
      <c r="J261" s="284">
        <f>IF('INGRESO DE DATOS'!$W$19=1,'Tablas Guyanas y Santa Elena'!D261,'Tablas Resto de Ecuador'!D261)</f>
        <v>42075</v>
      </c>
      <c r="K261" s="295"/>
      <c r="M261" s="293">
        <f t="shared" si="52"/>
        <v>57750</v>
      </c>
      <c r="N261" s="293">
        <f t="shared" si="53"/>
        <v>42075</v>
      </c>
      <c r="O261" s="297"/>
    </row>
    <row r="262" spans="1:15" ht="14" x14ac:dyDescent="0.2">
      <c r="A262" s="299">
        <v>49</v>
      </c>
      <c r="B262" s="289"/>
      <c r="C262" s="300">
        <f t="shared" si="50"/>
        <v>57750</v>
      </c>
      <c r="D262" s="300">
        <f t="shared" si="51"/>
        <v>42075</v>
      </c>
      <c r="E262" s="300"/>
      <c r="F262" s="300"/>
      <c r="G262" s="300"/>
      <c r="I262" s="284">
        <f>IF('INGRESO DE DATOS'!$W$19=1,'Tablas Guyanas y Santa Elena'!C262,'Tablas Resto de Ecuador'!C262)</f>
        <v>57750</v>
      </c>
      <c r="J262" s="284">
        <f>IF('INGRESO DE DATOS'!$W$19=1,'Tablas Guyanas y Santa Elena'!D262,'Tablas Resto de Ecuador'!D262)</f>
        <v>42075</v>
      </c>
      <c r="K262" s="295"/>
      <c r="M262" s="293">
        <f t="shared" si="52"/>
        <v>57750</v>
      </c>
      <c r="N262" s="293">
        <f t="shared" si="53"/>
        <v>42075</v>
      </c>
      <c r="O262" s="297"/>
    </row>
    <row r="263" spans="1:15" ht="14" x14ac:dyDescent="0.2">
      <c r="A263" s="299">
        <v>50</v>
      </c>
      <c r="B263" s="289"/>
      <c r="C263" s="300">
        <f t="shared" si="50"/>
        <v>62463</v>
      </c>
      <c r="D263" s="300">
        <f t="shared" si="51"/>
        <v>47087</v>
      </c>
      <c r="E263" s="300"/>
      <c r="F263" s="300"/>
      <c r="G263" s="300"/>
      <c r="I263" s="284">
        <f>IF('INGRESO DE DATOS'!$W$19=1,'Tablas Guyanas y Santa Elena'!C263,'Tablas Resto de Ecuador'!C263)</f>
        <v>62463</v>
      </c>
      <c r="J263" s="284">
        <f>IF('INGRESO DE DATOS'!$W$19=1,'Tablas Guyanas y Santa Elena'!D263,'Tablas Resto de Ecuador'!D263)</f>
        <v>47087</v>
      </c>
      <c r="K263" s="295"/>
      <c r="M263" s="293">
        <f t="shared" si="52"/>
        <v>62463</v>
      </c>
      <c r="N263" s="293">
        <f t="shared" si="53"/>
        <v>47087</v>
      </c>
      <c r="O263" s="297"/>
    </row>
    <row r="264" spans="1:15" ht="14" x14ac:dyDescent="0.2">
      <c r="A264" s="299">
        <v>51</v>
      </c>
      <c r="B264" s="289"/>
      <c r="C264" s="300">
        <f t="shared" si="50"/>
        <v>62463</v>
      </c>
      <c r="D264" s="300">
        <f t="shared" si="51"/>
        <v>47087</v>
      </c>
      <c r="E264" s="300"/>
      <c r="F264" s="300"/>
      <c r="G264" s="300"/>
      <c r="I264" s="284">
        <f>IF('INGRESO DE DATOS'!$W$19=1,'Tablas Guyanas y Santa Elena'!C264,'Tablas Resto de Ecuador'!C264)</f>
        <v>62463</v>
      </c>
      <c r="J264" s="284">
        <f>IF('INGRESO DE DATOS'!$W$19=1,'Tablas Guyanas y Santa Elena'!D264,'Tablas Resto de Ecuador'!D264)</f>
        <v>47087</v>
      </c>
      <c r="K264" s="295"/>
      <c r="M264" s="293">
        <f t="shared" si="52"/>
        <v>62463</v>
      </c>
      <c r="N264" s="293">
        <f t="shared" si="53"/>
        <v>47087</v>
      </c>
      <c r="O264" s="297"/>
    </row>
    <row r="265" spans="1:15" ht="14" x14ac:dyDescent="0.2">
      <c r="A265" s="299">
        <v>52</v>
      </c>
      <c r="B265" s="289"/>
      <c r="C265" s="300">
        <f t="shared" si="50"/>
        <v>62463</v>
      </c>
      <c r="D265" s="300">
        <f t="shared" si="51"/>
        <v>47087</v>
      </c>
      <c r="E265" s="300"/>
      <c r="F265" s="300"/>
      <c r="G265" s="300"/>
      <c r="I265" s="284">
        <f>IF('INGRESO DE DATOS'!$W$19=1,'Tablas Guyanas y Santa Elena'!C265,'Tablas Resto de Ecuador'!C265)</f>
        <v>62463</v>
      </c>
      <c r="J265" s="284">
        <f>IF('INGRESO DE DATOS'!$W$19=1,'Tablas Guyanas y Santa Elena'!D265,'Tablas Resto de Ecuador'!D265)</f>
        <v>47087</v>
      </c>
      <c r="K265" s="295"/>
      <c r="M265" s="293">
        <f t="shared" si="52"/>
        <v>62463</v>
      </c>
      <c r="N265" s="293">
        <f t="shared" si="53"/>
        <v>47087</v>
      </c>
      <c r="O265" s="297"/>
    </row>
    <row r="266" spans="1:15" ht="14" x14ac:dyDescent="0.2">
      <c r="A266" s="299">
        <v>53</v>
      </c>
      <c r="B266" s="289"/>
      <c r="C266" s="300">
        <f t="shared" si="50"/>
        <v>62463</v>
      </c>
      <c r="D266" s="300">
        <f t="shared" si="51"/>
        <v>47087</v>
      </c>
      <c r="E266" s="300"/>
      <c r="F266" s="300"/>
      <c r="G266" s="300"/>
      <c r="I266" s="284">
        <f>IF('INGRESO DE DATOS'!$W$19=1,'Tablas Guyanas y Santa Elena'!C266,'Tablas Resto de Ecuador'!C266)</f>
        <v>62463</v>
      </c>
      <c r="J266" s="284">
        <f>IF('INGRESO DE DATOS'!$W$19=1,'Tablas Guyanas y Santa Elena'!D266,'Tablas Resto de Ecuador'!D266)</f>
        <v>47087</v>
      </c>
      <c r="K266" s="295"/>
      <c r="M266" s="293">
        <f t="shared" si="52"/>
        <v>62463</v>
      </c>
      <c r="N266" s="293">
        <f t="shared" si="53"/>
        <v>47087</v>
      </c>
      <c r="O266" s="297"/>
    </row>
    <row r="267" spans="1:15" ht="14" x14ac:dyDescent="0.2">
      <c r="A267" s="299">
        <v>54</v>
      </c>
      <c r="B267" s="291"/>
      <c r="C267" s="300">
        <f t="shared" si="50"/>
        <v>62463</v>
      </c>
      <c r="D267" s="300">
        <f t="shared" si="51"/>
        <v>47087</v>
      </c>
      <c r="E267" s="300"/>
      <c r="F267" s="300"/>
      <c r="G267" s="300"/>
      <c r="I267" s="284">
        <f>IF('INGRESO DE DATOS'!$W$19=1,'Tablas Guyanas y Santa Elena'!C267,'Tablas Resto de Ecuador'!C267)</f>
        <v>62463</v>
      </c>
      <c r="J267" s="284">
        <f>IF('INGRESO DE DATOS'!$W$19=1,'Tablas Guyanas y Santa Elena'!D267,'Tablas Resto de Ecuador'!D267)</f>
        <v>47087</v>
      </c>
      <c r="K267" s="295"/>
      <c r="M267" s="293">
        <f t="shared" si="52"/>
        <v>62463</v>
      </c>
      <c r="N267" s="293">
        <f t="shared" si="53"/>
        <v>47087</v>
      </c>
      <c r="O267" s="297"/>
    </row>
    <row r="268" spans="1:15" ht="14" x14ac:dyDescent="0.2">
      <c r="A268" s="299">
        <v>55</v>
      </c>
      <c r="B268" s="291"/>
      <c r="C268" s="300">
        <f t="shared" si="50"/>
        <v>68605</v>
      </c>
      <c r="D268" s="300">
        <f t="shared" si="51"/>
        <v>52596</v>
      </c>
      <c r="E268" s="300"/>
      <c r="F268" s="300"/>
      <c r="G268" s="300"/>
      <c r="I268" s="284">
        <f>IF('INGRESO DE DATOS'!$W$19=1,'Tablas Guyanas y Santa Elena'!C268,'Tablas Resto de Ecuador'!C268)</f>
        <v>68605</v>
      </c>
      <c r="J268" s="284">
        <f>IF('INGRESO DE DATOS'!$W$19=1,'Tablas Guyanas y Santa Elena'!D268,'Tablas Resto de Ecuador'!D268)</f>
        <v>52596</v>
      </c>
      <c r="K268" s="295"/>
      <c r="M268" s="293">
        <f t="shared" si="52"/>
        <v>68605</v>
      </c>
      <c r="N268" s="293">
        <f t="shared" si="53"/>
        <v>52596</v>
      </c>
      <c r="O268" s="297"/>
    </row>
    <row r="269" spans="1:15" ht="14" x14ac:dyDescent="0.2">
      <c r="A269" s="299">
        <v>56</v>
      </c>
      <c r="B269" s="291"/>
      <c r="C269" s="300">
        <f t="shared" si="50"/>
        <v>68605</v>
      </c>
      <c r="D269" s="300">
        <f t="shared" si="51"/>
        <v>52596</v>
      </c>
      <c r="E269" s="300"/>
      <c r="F269" s="300"/>
      <c r="G269" s="300"/>
      <c r="I269" s="284">
        <f>IF('INGRESO DE DATOS'!$W$19=1,'Tablas Guyanas y Santa Elena'!C269,'Tablas Resto de Ecuador'!C269)</f>
        <v>68605</v>
      </c>
      <c r="J269" s="284">
        <f>IF('INGRESO DE DATOS'!$W$19=1,'Tablas Guyanas y Santa Elena'!D269,'Tablas Resto de Ecuador'!D269)</f>
        <v>52596</v>
      </c>
      <c r="K269" s="295"/>
      <c r="M269" s="293">
        <f t="shared" si="52"/>
        <v>68605</v>
      </c>
      <c r="N269" s="293">
        <f t="shared" si="53"/>
        <v>52596</v>
      </c>
      <c r="O269" s="297"/>
    </row>
    <row r="270" spans="1:15" ht="14" x14ac:dyDescent="0.2">
      <c r="A270" s="299">
        <v>57</v>
      </c>
      <c r="B270" s="291"/>
      <c r="C270" s="300">
        <f t="shared" si="50"/>
        <v>68605</v>
      </c>
      <c r="D270" s="300">
        <f t="shared" si="51"/>
        <v>52596</v>
      </c>
      <c r="E270" s="300"/>
      <c r="F270" s="300"/>
      <c r="G270" s="300"/>
      <c r="I270" s="284">
        <f>IF('INGRESO DE DATOS'!$W$19=1,'Tablas Guyanas y Santa Elena'!C270,'Tablas Resto de Ecuador'!C270)</f>
        <v>68605</v>
      </c>
      <c r="J270" s="284">
        <f>IF('INGRESO DE DATOS'!$W$19=1,'Tablas Guyanas y Santa Elena'!D270,'Tablas Resto de Ecuador'!D270)</f>
        <v>52596</v>
      </c>
      <c r="K270" s="295"/>
      <c r="M270" s="293">
        <f t="shared" si="52"/>
        <v>68605</v>
      </c>
      <c r="N270" s="293">
        <f t="shared" si="53"/>
        <v>52596</v>
      </c>
      <c r="O270" s="297"/>
    </row>
    <row r="271" spans="1:15" ht="14" x14ac:dyDescent="0.2">
      <c r="A271" s="299">
        <v>58</v>
      </c>
      <c r="B271" s="291"/>
      <c r="C271" s="300">
        <f t="shared" si="50"/>
        <v>68605</v>
      </c>
      <c r="D271" s="300">
        <f t="shared" si="51"/>
        <v>52596</v>
      </c>
      <c r="E271" s="300"/>
      <c r="F271" s="300"/>
      <c r="G271" s="300"/>
      <c r="I271" s="284">
        <f>IF('INGRESO DE DATOS'!$W$19=1,'Tablas Guyanas y Santa Elena'!C271,'Tablas Resto de Ecuador'!C271)</f>
        <v>68605</v>
      </c>
      <c r="J271" s="284">
        <f>IF('INGRESO DE DATOS'!$W$19=1,'Tablas Guyanas y Santa Elena'!D271,'Tablas Resto de Ecuador'!D271)</f>
        <v>52596</v>
      </c>
      <c r="K271" s="295"/>
      <c r="M271" s="293">
        <f t="shared" si="52"/>
        <v>68605</v>
      </c>
      <c r="N271" s="293">
        <f t="shared" si="53"/>
        <v>52596</v>
      </c>
      <c r="O271" s="297"/>
    </row>
    <row r="272" spans="1:15" ht="14" x14ac:dyDescent="0.2">
      <c r="A272" s="299">
        <v>59</v>
      </c>
      <c r="B272" s="291"/>
      <c r="C272" s="300">
        <f t="shared" si="50"/>
        <v>68605</v>
      </c>
      <c r="D272" s="300">
        <f t="shared" si="51"/>
        <v>52596</v>
      </c>
      <c r="E272" s="300"/>
      <c r="F272" s="300"/>
      <c r="G272" s="300"/>
      <c r="I272" s="284">
        <f>IF('INGRESO DE DATOS'!$W$19=1,'Tablas Guyanas y Santa Elena'!C272,'Tablas Resto de Ecuador'!C272)</f>
        <v>68605</v>
      </c>
      <c r="J272" s="284">
        <f>IF('INGRESO DE DATOS'!$W$19=1,'Tablas Guyanas y Santa Elena'!D272,'Tablas Resto de Ecuador'!D272)</f>
        <v>52596</v>
      </c>
      <c r="K272" s="295"/>
      <c r="M272" s="293">
        <f t="shared" si="52"/>
        <v>68605</v>
      </c>
      <c r="N272" s="293">
        <f t="shared" si="53"/>
        <v>52596</v>
      </c>
      <c r="O272" s="297"/>
    </row>
    <row r="273" spans="1:15" ht="14" x14ac:dyDescent="0.2">
      <c r="A273" s="299">
        <v>60</v>
      </c>
      <c r="B273" s="291"/>
      <c r="C273" s="300">
        <f t="shared" si="50"/>
        <v>82543</v>
      </c>
      <c r="D273" s="300">
        <f t="shared" si="51"/>
        <v>56246</v>
      </c>
      <c r="E273" s="300"/>
      <c r="F273" s="300"/>
      <c r="G273" s="300"/>
      <c r="I273" s="284">
        <f>IF('INGRESO DE DATOS'!$W$19=1,'Tablas Guyanas y Santa Elena'!C273,'Tablas Resto de Ecuador'!C273)</f>
        <v>82543</v>
      </c>
      <c r="J273" s="284">
        <f>IF('INGRESO DE DATOS'!$W$19=1,'Tablas Guyanas y Santa Elena'!D273,'Tablas Resto de Ecuador'!D273)</f>
        <v>56246</v>
      </c>
      <c r="K273" s="295"/>
      <c r="M273" s="293">
        <f t="shared" si="52"/>
        <v>82543</v>
      </c>
      <c r="N273" s="293">
        <f t="shared" si="53"/>
        <v>56246</v>
      </c>
      <c r="O273" s="297"/>
    </row>
    <row r="274" spans="1:15" ht="14" x14ac:dyDescent="0.2">
      <c r="A274" s="299">
        <v>61</v>
      </c>
      <c r="B274" s="291"/>
      <c r="C274" s="300">
        <f t="shared" si="50"/>
        <v>85829</v>
      </c>
      <c r="D274" s="300">
        <f t="shared" si="51"/>
        <v>62591</v>
      </c>
      <c r="E274" s="300"/>
      <c r="F274" s="300"/>
      <c r="G274" s="300"/>
      <c r="I274" s="284">
        <f>IF('INGRESO DE DATOS'!$W$19=1,'Tablas Guyanas y Santa Elena'!C274,'Tablas Resto de Ecuador'!C274)</f>
        <v>85829</v>
      </c>
      <c r="J274" s="284">
        <f>IF('INGRESO DE DATOS'!$W$19=1,'Tablas Guyanas y Santa Elena'!D274,'Tablas Resto de Ecuador'!D274)</f>
        <v>62591</v>
      </c>
      <c r="K274" s="295"/>
      <c r="M274" s="293">
        <f t="shared" si="52"/>
        <v>85829</v>
      </c>
      <c r="N274" s="293">
        <f t="shared" si="53"/>
        <v>62591</v>
      </c>
      <c r="O274" s="297"/>
    </row>
    <row r="275" spans="1:15" ht="14" x14ac:dyDescent="0.2">
      <c r="A275" s="299">
        <v>62</v>
      </c>
      <c r="B275" s="291"/>
      <c r="C275" s="300">
        <f t="shared" si="50"/>
        <v>88857</v>
      </c>
      <c r="D275" s="300">
        <f t="shared" si="51"/>
        <v>69432</v>
      </c>
      <c r="E275" s="300"/>
      <c r="F275" s="300"/>
      <c r="G275" s="300"/>
      <c r="I275" s="284">
        <f>IF('INGRESO DE DATOS'!$W$19=1,'Tablas Guyanas y Santa Elena'!C275,'Tablas Resto de Ecuador'!C275)</f>
        <v>88857</v>
      </c>
      <c r="J275" s="284">
        <f>IF('INGRESO DE DATOS'!$W$19=1,'Tablas Guyanas y Santa Elena'!D275,'Tablas Resto de Ecuador'!D275)</f>
        <v>69432</v>
      </c>
      <c r="K275" s="295"/>
      <c r="M275" s="293">
        <f t="shared" si="52"/>
        <v>88857</v>
      </c>
      <c r="N275" s="293">
        <f t="shared" si="53"/>
        <v>69432</v>
      </c>
      <c r="O275" s="297"/>
    </row>
    <row r="276" spans="1:15" ht="14" x14ac:dyDescent="0.2">
      <c r="A276" s="299">
        <v>63</v>
      </c>
      <c r="B276" s="291"/>
      <c r="C276" s="300">
        <f t="shared" si="50"/>
        <v>92595</v>
      </c>
      <c r="D276" s="300">
        <f t="shared" si="51"/>
        <v>76769</v>
      </c>
      <c r="E276" s="300"/>
      <c r="F276" s="300"/>
      <c r="G276" s="300"/>
      <c r="I276" s="284">
        <f>IF('INGRESO DE DATOS'!$W$19=1,'Tablas Guyanas y Santa Elena'!C276,'Tablas Resto de Ecuador'!C276)</f>
        <v>92595</v>
      </c>
      <c r="J276" s="284">
        <f>IF('INGRESO DE DATOS'!$W$19=1,'Tablas Guyanas y Santa Elena'!D276,'Tablas Resto de Ecuador'!D276)</f>
        <v>76769</v>
      </c>
      <c r="K276" s="295"/>
      <c r="M276" s="293">
        <f t="shared" si="52"/>
        <v>92595</v>
      </c>
      <c r="N276" s="293">
        <f t="shared" si="53"/>
        <v>76769</v>
      </c>
      <c r="O276" s="297"/>
    </row>
    <row r="277" spans="1:15" ht="14" x14ac:dyDescent="0.2">
      <c r="A277" s="299">
        <v>64</v>
      </c>
      <c r="B277" s="291"/>
      <c r="C277" s="300">
        <f t="shared" si="50"/>
        <v>98007</v>
      </c>
      <c r="D277" s="300">
        <f t="shared" si="51"/>
        <v>83777</v>
      </c>
      <c r="E277" s="300"/>
      <c r="F277" s="300"/>
      <c r="G277" s="300"/>
      <c r="I277" s="284">
        <f>IF('INGRESO DE DATOS'!$W$19=1,'Tablas Guyanas y Santa Elena'!C277,'Tablas Resto de Ecuador'!C277)</f>
        <v>98007</v>
      </c>
      <c r="J277" s="284">
        <f>IF('INGRESO DE DATOS'!$W$19=1,'Tablas Guyanas y Santa Elena'!D277,'Tablas Resto de Ecuador'!D277)</f>
        <v>83777</v>
      </c>
      <c r="K277" s="295"/>
      <c r="M277" s="293">
        <f t="shared" si="52"/>
        <v>98007</v>
      </c>
      <c r="N277" s="293">
        <f t="shared" si="53"/>
        <v>83777</v>
      </c>
      <c r="O277" s="297"/>
    </row>
    <row r="278" spans="1:15" ht="14" x14ac:dyDescent="0.2">
      <c r="A278" s="299">
        <v>65</v>
      </c>
      <c r="B278" s="291"/>
      <c r="C278" s="300">
        <f t="shared" si="50"/>
        <v>106060</v>
      </c>
      <c r="D278" s="300">
        <f t="shared" si="51"/>
        <v>88407</v>
      </c>
      <c r="E278" s="300"/>
      <c r="F278" s="300"/>
      <c r="G278" s="300"/>
      <c r="I278" s="284">
        <f>IF('INGRESO DE DATOS'!$W$19=1,'Tablas Guyanas y Santa Elena'!C278,'Tablas Resto de Ecuador'!C278)</f>
        <v>106060</v>
      </c>
      <c r="J278" s="284">
        <f>IF('INGRESO DE DATOS'!$W$19=1,'Tablas Guyanas y Santa Elena'!D278,'Tablas Resto de Ecuador'!D278)</f>
        <v>88407</v>
      </c>
      <c r="K278" s="295"/>
      <c r="M278" s="293">
        <f t="shared" si="52"/>
        <v>106060</v>
      </c>
      <c r="N278" s="293">
        <f t="shared" si="53"/>
        <v>88407</v>
      </c>
      <c r="O278" s="297"/>
    </row>
    <row r="279" spans="1:15" ht="14" x14ac:dyDescent="0.2">
      <c r="A279" s="299">
        <v>66</v>
      </c>
      <c r="B279" s="291"/>
      <c r="C279" s="300">
        <f t="shared" si="50"/>
        <v>117553</v>
      </c>
      <c r="D279" s="300">
        <f t="shared" si="51"/>
        <v>94155</v>
      </c>
      <c r="E279" s="300"/>
      <c r="F279" s="300"/>
      <c r="G279" s="300"/>
      <c r="I279" s="284">
        <f>IF('INGRESO DE DATOS'!$W$19=1,'Tablas Guyanas y Santa Elena'!C279,'Tablas Resto de Ecuador'!C279)</f>
        <v>117553</v>
      </c>
      <c r="J279" s="284">
        <f>IF('INGRESO DE DATOS'!$W$19=1,'Tablas Guyanas y Santa Elena'!D279,'Tablas Resto de Ecuador'!D279)</f>
        <v>94155</v>
      </c>
      <c r="K279" s="295"/>
      <c r="M279" s="293">
        <f t="shared" si="52"/>
        <v>117553</v>
      </c>
      <c r="N279" s="293">
        <f t="shared" si="53"/>
        <v>94155</v>
      </c>
      <c r="O279" s="297"/>
    </row>
    <row r="280" spans="1:15" ht="14" x14ac:dyDescent="0.2">
      <c r="A280" s="299">
        <v>67</v>
      </c>
      <c r="B280" s="291"/>
      <c r="C280" s="300">
        <f t="shared" si="50"/>
        <v>131841</v>
      </c>
      <c r="D280" s="300">
        <f t="shared" si="51"/>
        <v>100835</v>
      </c>
      <c r="E280" s="300"/>
      <c r="F280" s="300"/>
      <c r="G280" s="300"/>
      <c r="I280" s="284">
        <f>IF('INGRESO DE DATOS'!$W$19=1,'Tablas Guyanas y Santa Elena'!C280,'Tablas Resto de Ecuador'!C280)</f>
        <v>131841</v>
      </c>
      <c r="J280" s="284">
        <f>IF('INGRESO DE DATOS'!$W$19=1,'Tablas Guyanas y Santa Elena'!D280,'Tablas Resto de Ecuador'!D280)</f>
        <v>100835</v>
      </c>
      <c r="K280" s="295"/>
      <c r="M280" s="293">
        <f t="shared" si="52"/>
        <v>131841</v>
      </c>
      <c r="N280" s="293">
        <f t="shared" si="53"/>
        <v>100835</v>
      </c>
      <c r="O280" s="297"/>
    </row>
    <row r="281" spans="1:15" ht="14" x14ac:dyDescent="0.2">
      <c r="A281" s="299">
        <v>68</v>
      </c>
      <c r="B281" s="291"/>
      <c r="C281" s="300">
        <f t="shared" si="50"/>
        <v>147728</v>
      </c>
      <c r="D281" s="300">
        <f t="shared" si="51"/>
        <v>108048</v>
      </c>
      <c r="E281" s="300"/>
      <c r="F281" s="300"/>
      <c r="G281" s="300"/>
      <c r="I281" s="284">
        <f>IF('INGRESO DE DATOS'!$W$19=1,'Tablas Guyanas y Santa Elena'!C281,'Tablas Resto de Ecuador'!C281)</f>
        <v>147728</v>
      </c>
      <c r="J281" s="284">
        <f>IF('INGRESO DE DATOS'!$W$19=1,'Tablas Guyanas y Santa Elena'!D281,'Tablas Resto de Ecuador'!D281)</f>
        <v>108048</v>
      </c>
      <c r="K281" s="295"/>
      <c r="M281" s="293">
        <f t="shared" si="52"/>
        <v>147728</v>
      </c>
      <c r="N281" s="293">
        <f t="shared" si="53"/>
        <v>108048</v>
      </c>
      <c r="O281" s="297"/>
    </row>
    <row r="282" spans="1:15" ht="14" x14ac:dyDescent="0.2">
      <c r="A282" s="299">
        <v>69</v>
      </c>
      <c r="B282" s="291"/>
      <c r="C282" s="300">
        <f t="shared" si="50"/>
        <v>164013</v>
      </c>
      <c r="D282" s="300">
        <f t="shared" si="51"/>
        <v>115395</v>
      </c>
      <c r="E282" s="300"/>
      <c r="F282" s="300"/>
      <c r="G282" s="300"/>
      <c r="I282" s="284">
        <f>IF('INGRESO DE DATOS'!$W$19=1,'Tablas Guyanas y Santa Elena'!C282,'Tablas Resto de Ecuador'!C282)</f>
        <v>164013</v>
      </c>
      <c r="J282" s="284">
        <f>IF('INGRESO DE DATOS'!$W$19=1,'Tablas Guyanas y Santa Elena'!D282,'Tablas Resto de Ecuador'!D282)</f>
        <v>115395</v>
      </c>
      <c r="K282" s="295"/>
      <c r="M282" s="293">
        <f t="shared" si="52"/>
        <v>164013</v>
      </c>
      <c r="N282" s="293">
        <f t="shared" si="53"/>
        <v>115395</v>
      </c>
      <c r="O282" s="297"/>
    </row>
    <row r="283" spans="1:15" ht="14" x14ac:dyDescent="0.2">
      <c r="A283" s="299">
        <v>70</v>
      </c>
      <c r="B283" s="291"/>
      <c r="C283" s="300">
        <f t="shared" si="50"/>
        <v>179499</v>
      </c>
      <c r="D283" s="300">
        <f t="shared" si="51"/>
        <v>122476</v>
      </c>
      <c r="E283" s="300"/>
      <c r="F283" s="300"/>
      <c r="G283" s="300"/>
      <c r="I283" s="284">
        <f>IF('INGRESO DE DATOS'!$W$19=1,'Tablas Guyanas y Santa Elena'!C283,'Tablas Resto de Ecuador'!C283)</f>
        <v>179499</v>
      </c>
      <c r="J283" s="284">
        <f>IF('INGRESO DE DATOS'!$W$19=1,'Tablas Guyanas y Santa Elena'!D283,'Tablas Resto de Ecuador'!D283)</f>
        <v>122476</v>
      </c>
      <c r="K283" s="295"/>
      <c r="M283" s="293">
        <f t="shared" si="52"/>
        <v>179499</v>
      </c>
      <c r="N283" s="293">
        <f t="shared" si="53"/>
        <v>122476</v>
      </c>
      <c r="O283" s="297"/>
    </row>
    <row r="284" spans="1:15" ht="14" x14ac:dyDescent="0.2">
      <c r="A284" s="299">
        <v>71</v>
      </c>
      <c r="B284" s="291"/>
      <c r="C284" s="300">
        <f t="shared" si="50"/>
        <v>194188</v>
      </c>
      <c r="D284" s="300">
        <f t="shared" si="51"/>
        <v>129288</v>
      </c>
      <c r="E284" s="300"/>
      <c r="F284" s="300"/>
      <c r="G284" s="300"/>
      <c r="I284" s="284">
        <f>IF('INGRESO DE DATOS'!$W$19=1,'Tablas Guyanas y Santa Elena'!C284,'Tablas Resto de Ecuador'!C284)</f>
        <v>194188</v>
      </c>
      <c r="J284" s="284">
        <f>IF('INGRESO DE DATOS'!$W$19=1,'Tablas Guyanas y Santa Elena'!D284,'Tablas Resto de Ecuador'!D284)</f>
        <v>129288</v>
      </c>
      <c r="K284" s="295"/>
      <c r="M284" s="293">
        <f t="shared" si="52"/>
        <v>194188</v>
      </c>
      <c r="N284" s="293">
        <f t="shared" si="53"/>
        <v>129288</v>
      </c>
      <c r="O284" s="297"/>
    </row>
    <row r="285" spans="1:15" ht="14" x14ac:dyDescent="0.2">
      <c r="A285" s="299">
        <v>72</v>
      </c>
      <c r="B285" s="291"/>
      <c r="C285" s="300">
        <f t="shared" si="50"/>
        <v>208875</v>
      </c>
      <c r="D285" s="300">
        <f t="shared" si="51"/>
        <v>136102</v>
      </c>
      <c r="E285" s="300"/>
      <c r="F285" s="300"/>
      <c r="G285" s="300"/>
      <c r="I285" s="284">
        <f>IF('INGRESO DE DATOS'!$W$19=1,'Tablas Guyanas y Santa Elena'!C285,'Tablas Resto de Ecuador'!C285)</f>
        <v>208875</v>
      </c>
      <c r="J285" s="284">
        <f>IF('INGRESO DE DATOS'!$W$19=1,'Tablas Guyanas y Santa Elena'!D285,'Tablas Resto de Ecuador'!D285)</f>
        <v>136102</v>
      </c>
      <c r="K285" s="295"/>
      <c r="M285" s="293">
        <f t="shared" si="52"/>
        <v>208875</v>
      </c>
      <c r="N285" s="293">
        <f t="shared" si="53"/>
        <v>136102</v>
      </c>
      <c r="O285" s="297"/>
    </row>
    <row r="286" spans="1:15" ht="14" x14ac:dyDescent="0.2">
      <c r="A286" s="299">
        <v>73</v>
      </c>
      <c r="B286" s="291"/>
      <c r="C286" s="300">
        <f t="shared" si="50"/>
        <v>223563</v>
      </c>
      <c r="D286" s="300">
        <f t="shared" si="51"/>
        <v>142916</v>
      </c>
      <c r="E286" s="300"/>
      <c r="F286" s="300"/>
      <c r="G286" s="300"/>
      <c r="I286" s="284">
        <f>IF('INGRESO DE DATOS'!$W$19=1,'Tablas Guyanas y Santa Elena'!C286,'Tablas Resto de Ecuador'!C286)</f>
        <v>223563</v>
      </c>
      <c r="J286" s="284">
        <f>IF('INGRESO DE DATOS'!$W$19=1,'Tablas Guyanas y Santa Elena'!D286,'Tablas Resto de Ecuador'!D286)</f>
        <v>142916</v>
      </c>
      <c r="K286" s="295"/>
      <c r="M286" s="293">
        <f t="shared" si="52"/>
        <v>223563</v>
      </c>
      <c r="N286" s="293">
        <f t="shared" si="53"/>
        <v>142916</v>
      </c>
      <c r="O286" s="297"/>
    </row>
    <row r="287" spans="1:15" ht="14" x14ac:dyDescent="0.2">
      <c r="A287" s="299">
        <v>74</v>
      </c>
      <c r="B287" s="291"/>
      <c r="C287" s="300">
        <f t="shared" si="50"/>
        <v>238251</v>
      </c>
      <c r="D287" s="300">
        <f t="shared" si="51"/>
        <v>149730</v>
      </c>
      <c r="E287" s="300"/>
      <c r="F287" s="300"/>
      <c r="G287" s="300"/>
      <c r="I287" s="284">
        <f>IF('INGRESO DE DATOS'!$W$19=1,'Tablas Guyanas y Santa Elena'!C287,'Tablas Resto de Ecuador'!C287)</f>
        <v>238251</v>
      </c>
      <c r="J287" s="284">
        <f>IF('INGRESO DE DATOS'!$W$19=1,'Tablas Guyanas y Santa Elena'!D287,'Tablas Resto de Ecuador'!D287)</f>
        <v>149730</v>
      </c>
      <c r="K287" s="295"/>
      <c r="M287" s="293">
        <f t="shared" si="52"/>
        <v>238251</v>
      </c>
      <c r="N287" s="293">
        <f t="shared" si="53"/>
        <v>149730</v>
      </c>
      <c r="O287" s="297"/>
    </row>
    <row r="288" spans="1:15" ht="14" x14ac:dyDescent="0.2">
      <c r="A288" s="299">
        <v>75</v>
      </c>
      <c r="B288" s="291"/>
      <c r="C288" s="300">
        <f t="shared" si="50"/>
        <v>252854</v>
      </c>
      <c r="D288" s="300">
        <f t="shared" si="51"/>
        <v>156457</v>
      </c>
      <c r="E288" s="300"/>
      <c r="F288" s="300"/>
      <c r="G288" s="300"/>
      <c r="I288" s="284">
        <f>IF('INGRESO DE DATOS'!$W$19=1,'Tablas Guyanas y Santa Elena'!C288,'Tablas Resto de Ecuador'!C288)</f>
        <v>252854</v>
      </c>
      <c r="J288" s="284">
        <f>IF('INGRESO DE DATOS'!$W$19=1,'Tablas Guyanas y Santa Elena'!D288,'Tablas Resto de Ecuador'!D288)</f>
        <v>156457</v>
      </c>
      <c r="K288" s="295"/>
      <c r="M288" s="293">
        <f t="shared" si="52"/>
        <v>252854</v>
      </c>
      <c r="N288" s="293">
        <f t="shared" si="53"/>
        <v>156457</v>
      </c>
      <c r="O288" s="297"/>
    </row>
    <row r="289" spans="1:15" ht="14" x14ac:dyDescent="0.2">
      <c r="A289" s="299">
        <v>76</v>
      </c>
      <c r="B289" s="291"/>
      <c r="C289" s="300">
        <f t="shared" si="50"/>
        <v>252854</v>
      </c>
      <c r="D289" s="300">
        <f t="shared" si="51"/>
        <v>156457</v>
      </c>
      <c r="E289" s="300"/>
      <c r="F289" s="300"/>
      <c r="G289" s="300"/>
      <c r="I289" s="284">
        <f>IF('INGRESO DE DATOS'!$W$19=1,'Tablas Guyanas y Santa Elena'!C289,'Tablas Resto de Ecuador'!C289)</f>
        <v>252854</v>
      </c>
      <c r="J289" s="284">
        <f>IF('INGRESO DE DATOS'!$W$19=1,'Tablas Guyanas y Santa Elena'!D289,'Tablas Resto de Ecuador'!D289)</f>
        <v>156457</v>
      </c>
      <c r="K289" s="295"/>
      <c r="M289" s="293">
        <f t="shared" si="52"/>
        <v>252854</v>
      </c>
      <c r="N289" s="293">
        <f t="shared" si="53"/>
        <v>156457</v>
      </c>
      <c r="O289" s="297"/>
    </row>
    <row r="290" spans="1:15" ht="14" x14ac:dyDescent="0.2">
      <c r="A290" s="299">
        <v>77</v>
      </c>
      <c r="B290" s="291"/>
      <c r="C290" s="300">
        <f t="shared" si="50"/>
        <v>252854</v>
      </c>
      <c r="D290" s="300">
        <f t="shared" si="51"/>
        <v>156457</v>
      </c>
      <c r="E290" s="300"/>
      <c r="F290" s="300"/>
      <c r="G290" s="300"/>
      <c r="I290" s="284">
        <f>IF('INGRESO DE DATOS'!$W$19=1,'Tablas Guyanas y Santa Elena'!C290,'Tablas Resto de Ecuador'!C290)</f>
        <v>252854</v>
      </c>
      <c r="J290" s="284">
        <f>IF('INGRESO DE DATOS'!$W$19=1,'Tablas Guyanas y Santa Elena'!D290,'Tablas Resto de Ecuador'!D290)</f>
        <v>156457</v>
      </c>
      <c r="K290" s="295"/>
      <c r="M290" s="293">
        <f t="shared" si="52"/>
        <v>252854</v>
      </c>
      <c r="N290" s="293">
        <f t="shared" si="53"/>
        <v>156457</v>
      </c>
      <c r="O290" s="297"/>
    </row>
    <row r="291" spans="1:15" ht="14" x14ac:dyDescent="0.2">
      <c r="A291" s="299">
        <v>78</v>
      </c>
      <c r="B291" s="291"/>
      <c r="C291" s="300">
        <f t="shared" si="50"/>
        <v>252854</v>
      </c>
      <c r="D291" s="300">
        <f t="shared" si="51"/>
        <v>156457</v>
      </c>
      <c r="E291" s="300"/>
      <c r="F291" s="300"/>
      <c r="G291" s="300"/>
      <c r="I291" s="284">
        <f>IF('INGRESO DE DATOS'!$W$19=1,'Tablas Guyanas y Santa Elena'!C291,'Tablas Resto de Ecuador'!C291)</f>
        <v>252854</v>
      </c>
      <c r="J291" s="284">
        <f>IF('INGRESO DE DATOS'!$W$19=1,'Tablas Guyanas y Santa Elena'!D291,'Tablas Resto de Ecuador'!D291)</f>
        <v>156457</v>
      </c>
      <c r="K291" s="295"/>
      <c r="M291" s="293">
        <f t="shared" si="52"/>
        <v>252854</v>
      </c>
      <c r="N291" s="293">
        <f t="shared" si="53"/>
        <v>156457</v>
      </c>
      <c r="O291" s="297"/>
    </row>
    <row r="292" spans="1:15" ht="14" x14ac:dyDescent="0.2">
      <c r="A292" s="299">
        <v>79</v>
      </c>
      <c r="B292" s="291"/>
      <c r="C292" s="300">
        <f t="shared" si="50"/>
        <v>252854</v>
      </c>
      <c r="D292" s="300">
        <f t="shared" si="51"/>
        <v>156457</v>
      </c>
      <c r="E292" s="300"/>
      <c r="F292" s="300"/>
      <c r="G292" s="300"/>
      <c r="I292" s="284">
        <f>IF('INGRESO DE DATOS'!$W$19=1,'Tablas Guyanas y Santa Elena'!C292,'Tablas Resto de Ecuador'!C292)</f>
        <v>252854</v>
      </c>
      <c r="J292" s="284">
        <f>IF('INGRESO DE DATOS'!$W$19=1,'Tablas Guyanas y Santa Elena'!D292,'Tablas Resto de Ecuador'!D292)</f>
        <v>156457</v>
      </c>
      <c r="K292" s="295"/>
      <c r="M292" s="293">
        <f t="shared" si="52"/>
        <v>252854</v>
      </c>
      <c r="N292" s="293">
        <f t="shared" si="53"/>
        <v>156457</v>
      </c>
      <c r="O292" s="297"/>
    </row>
    <row r="293" spans="1:15" ht="14" x14ac:dyDescent="0.2">
      <c r="A293" s="299">
        <v>80</v>
      </c>
      <c r="B293" s="291"/>
      <c r="C293" s="300">
        <f t="shared" si="50"/>
        <v>252854</v>
      </c>
      <c r="D293" s="300">
        <f t="shared" si="51"/>
        <v>156457</v>
      </c>
      <c r="E293" s="300"/>
      <c r="F293" s="300"/>
      <c r="G293" s="300"/>
      <c r="I293" s="284">
        <f>IF('INGRESO DE DATOS'!$W$19=1,'Tablas Guyanas y Santa Elena'!C293,'Tablas Resto de Ecuador'!C293)</f>
        <v>252854</v>
      </c>
      <c r="J293" s="284">
        <f>IF('INGRESO DE DATOS'!$W$19=1,'Tablas Guyanas y Santa Elena'!D293,'Tablas Resto de Ecuador'!D293)</f>
        <v>156457</v>
      </c>
      <c r="K293" s="295"/>
      <c r="M293" s="293">
        <f t="shared" si="52"/>
        <v>252854</v>
      </c>
      <c r="N293" s="293">
        <f t="shared" si="53"/>
        <v>156457</v>
      </c>
      <c r="O293" s="297"/>
    </row>
    <row r="294" spans="1:15" ht="14" x14ac:dyDescent="0.2">
      <c r="A294" s="299">
        <v>81</v>
      </c>
      <c r="B294" s="291"/>
      <c r="C294" s="300">
        <f t="shared" si="50"/>
        <v>252854</v>
      </c>
      <c r="D294" s="300">
        <f t="shared" si="51"/>
        <v>156457</v>
      </c>
      <c r="E294" s="300"/>
      <c r="F294" s="300"/>
      <c r="G294" s="300"/>
      <c r="I294" s="284">
        <f>IF('INGRESO DE DATOS'!$W$19=1,'Tablas Guyanas y Santa Elena'!C294,'Tablas Resto de Ecuador'!C294)</f>
        <v>252854</v>
      </c>
      <c r="J294" s="284">
        <f>IF('INGRESO DE DATOS'!$W$19=1,'Tablas Guyanas y Santa Elena'!D294,'Tablas Resto de Ecuador'!D294)</f>
        <v>156457</v>
      </c>
      <c r="K294" s="295"/>
      <c r="M294" s="293">
        <f t="shared" si="52"/>
        <v>252854</v>
      </c>
      <c r="N294" s="293">
        <f t="shared" si="53"/>
        <v>156457</v>
      </c>
      <c r="O294" s="297"/>
    </row>
    <row r="295" spans="1:15" ht="14" x14ac:dyDescent="0.2">
      <c r="A295" s="299">
        <v>82</v>
      </c>
      <c r="B295" s="291"/>
      <c r="C295" s="300">
        <f t="shared" si="50"/>
        <v>252854</v>
      </c>
      <c r="D295" s="300">
        <f t="shared" si="51"/>
        <v>156457</v>
      </c>
      <c r="E295" s="300"/>
      <c r="F295" s="300"/>
      <c r="G295" s="300"/>
      <c r="I295" s="284">
        <f>IF('INGRESO DE DATOS'!$W$19=1,'Tablas Guyanas y Santa Elena'!C295,'Tablas Resto de Ecuador'!C295)</f>
        <v>252854</v>
      </c>
      <c r="J295" s="284">
        <f>IF('INGRESO DE DATOS'!$W$19=1,'Tablas Guyanas y Santa Elena'!D295,'Tablas Resto de Ecuador'!D295)</f>
        <v>156457</v>
      </c>
      <c r="K295" s="295"/>
      <c r="M295" s="293">
        <f t="shared" si="52"/>
        <v>252854</v>
      </c>
      <c r="N295" s="293">
        <f t="shared" si="53"/>
        <v>156457</v>
      </c>
      <c r="O295" s="297"/>
    </row>
    <row r="296" spans="1:15" ht="14" x14ac:dyDescent="0.2">
      <c r="A296" s="299">
        <v>83</v>
      </c>
      <c r="B296" s="291"/>
      <c r="C296" s="300">
        <f t="shared" ref="C296:D300" si="54">M296*$X$2</f>
        <v>252854</v>
      </c>
      <c r="D296" s="300">
        <f t="shared" si="54"/>
        <v>156457</v>
      </c>
      <c r="E296" s="300"/>
      <c r="F296" s="300"/>
      <c r="G296" s="300"/>
      <c r="I296" s="284">
        <f>IF('INGRESO DE DATOS'!$W$19=1,'Tablas Guyanas y Santa Elena'!C296,'Tablas Resto de Ecuador'!C296)</f>
        <v>252854</v>
      </c>
      <c r="J296" s="284">
        <f>IF('INGRESO DE DATOS'!$W$19=1,'Tablas Guyanas y Santa Elena'!D296,'Tablas Resto de Ecuador'!D296)</f>
        <v>156457</v>
      </c>
      <c r="K296" s="295"/>
      <c r="M296" s="293">
        <f t="shared" ref="M296:N300" si="55">I296*$O$4</f>
        <v>252854</v>
      </c>
      <c r="N296" s="293">
        <f t="shared" si="55"/>
        <v>156457</v>
      </c>
      <c r="O296" s="297"/>
    </row>
    <row r="297" spans="1:15" s="69" customFormat="1" ht="14" x14ac:dyDescent="0.2">
      <c r="A297" s="299">
        <v>84</v>
      </c>
      <c r="B297" s="291" t="s">
        <v>132</v>
      </c>
      <c r="C297" s="300">
        <f t="shared" si="54"/>
        <v>252854</v>
      </c>
      <c r="D297" s="300">
        <f t="shared" si="54"/>
        <v>156457</v>
      </c>
      <c r="E297" s="300"/>
      <c r="F297" s="300"/>
      <c r="G297" s="300"/>
      <c r="I297" s="284">
        <f>IF('INGRESO DE DATOS'!$W$19=1,'Tablas Guyanas y Santa Elena'!C297,'Tablas Resto de Ecuador'!C297)</f>
        <v>252854</v>
      </c>
      <c r="J297" s="284">
        <f>IF('INGRESO DE DATOS'!$W$19=1,'Tablas Guyanas y Santa Elena'!D297,'Tablas Resto de Ecuador'!D297)</f>
        <v>156457</v>
      </c>
      <c r="K297" s="295"/>
      <c r="M297" s="293">
        <f t="shared" si="55"/>
        <v>252854</v>
      </c>
      <c r="N297" s="293">
        <f t="shared" si="55"/>
        <v>156457</v>
      </c>
      <c r="O297" s="297"/>
    </row>
    <row r="298" spans="1:15" ht="14" x14ac:dyDescent="0.2">
      <c r="A298" s="299">
        <v>1</v>
      </c>
      <c r="B298" s="291" t="s">
        <v>133</v>
      </c>
      <c r="C298" s="300">
        <f t="shared" si="54"/>
        <v>11805</v>
      </c>
      <c r="D298" s="300">
        <f t="shared" si="54"/>
        <v>8747</v>
      </c>
      <c r="E298" s="300"/>
      <c r="F298" s="300"/>
      <c r="G298" s="300"/>
      <c r="I298" s="284">
        <f>IF('INGRESO DE DATOS'!$W$19=1,'Tablas Guyanas y Santa Elena'!C298,'Tablas Resto de Ecuador'!C298)</f>
        <v>11805</v>
      </c>
      <c r="J298" s="284">
        <f>IF('INGRESO DE DATOS'!$W$19=1,'Tablas Guyanas y Santa Elena'!D298,'Tablas Resto de Ecuador'!D298)</f>
        <v>8747</v>
      </c>
      <c r="K298" s="295"/>
      <c r="M298" s="293">
        <f t="shared" si="55"/>
        <v>11805</v>
      </c>
      <c r="N298" s="293">
        <f t="shared" si="55"/>
        <v>8747</v>
      </c>
      <c r="O298" s="297"/>
    </row>
    <row r="299" spans="1:15" ht="14" x14ac:dyDescent="0.2">
      <c r="A299" s="299">
        <v>2</v>
      </c>
      <c r="B299" s="291" t="s">
        <v>134</v>
      </c>
      <c r="C299" s="300">
        <f t="shared" si="54"/>
        <v>22768</v>
      </c>
      <c r="D299" s="300">
        <f t="shared" si="54"/>
        <v>16626</v>
      </c>
      <c r="E299" s="300"/>
      <c r="F299" s="300"/>
      <c r="G299" s="300"/>
      <c r="I299" s="284">
        <f>IF('INGRESO DE DATOS'!$W$19=1,'Tablas Guyanas y Santa Elena'!C299,'Tablas Resto de Ecuador'!C299)</f>
        <v>22768</v>
      </c>
      <c r="J299" s="284">
        <f>IF('INGRESO DE DATOS'!$W$19=1,'Tablas Guyanas y Santa Elena'!D299,'Tablas Resto de Ecuador'!D299)</f>
        <v>16626</v>
      </c>
      <c r="K299" s="295"/>
      <c r="M299" s="293">
        <f t="shared" si="55"/>
        <v>22768</v>
      </c>
      <c r="N299" s="293">
        <f t="shared" si="55"/>
        <v>16626</v>
      </c>
      <c r="O299" s="297"/>
    </row>
    <row r="300" spans="1:15" ht="14" x14ac:dyDescent="0.2">
      <c r="A300" s="299">
        <v>3</v>
      </c>
      <c r="B300" s="291" t="s">
        <v>135</v>
      </c>
      <c r="C300" s="300">
        <f t="shared" si="54"/>
        <v>33530</v>
      </c>
      <c r="D300" s="300">
        <f t="shared" si="54"/>
        <v>24028</v>
      </c>
      <c r="E300" s="300"/>
      <c r="F300" s="300"/>
      <c r="G300" s="300"/>
      <c r="I300" s="284">
        <f>IF('INGRESO DE DATOS'!$W$19=1,'Tablas Guyanas y Santa Elena'!C300,'Tablas Resto de Ecuador'!C300)</f>
        <v>33530</v>
      </c>
      <c r="J300" s="284">
        <f>IF('INGRESO DE DATOS'!$W$19=1,'Tablas Guyanas y Santa Elena'!D300,'Tablas Resto de Ecuador'!D300)</f>
        <v>24028</v>
      </c>
      <c r="K300" s="295"/>
      <c r="M300" s="293">
        <f t="shared" si="55"/>
        <v>33530</v>
      </c>
      <c r="N300" s="293">
        <f t="shared" si="55"/>
        <v>24028</v>
      </c>
      <c r="O300" s="297"/>
    </row>
  </sheetData>
  <sheetProtection algorithmName="SHA-512" hashValue="XM0mQOA1zvFkyjfi4qVuO5y8KBrlXa1G62IwXS2jUdDUIJzhdVcKBj2oJwWQo0Qq6PznhHrZLUwwzGqhZhosoA==" saltValue="bZ5pM2kYe5p/koEB6QF62A==" spinCount="100000" sheet="1" selectLockedCells="1"/>
  <mergeCells count="24">
    <mergeCell ref="A227:G227"/>
    <mergeCell ref="A228:G228"/>
    <mergeCell ref="A230:B230"/>
    <mergeCell ref="C229:G229"/>
    <mergeCell ref="A152:G152"/>
    <mergeCell ref="A153:G153"/>
    <mergeCell ref="A155:B155"/>
    <mergeCell ref="C154:G154"/>
    <mergeCell ref="A2:G2"/>
    <mergeCell ref="A3:G3"/>
    <mergeCell ref="A5:B5"/>
    <mergeCell ref="C4:G4"/>
    <mergeCell ref="U2:W2"/>
    <mergeCell ref="I5:M5"/>
    <mergeCell ref="O5:S5"/>
    <mergeCell ref="M3:N3"/>
    <mergeCell ref="M4:N4"/>
    <mergeCell ref="I2:J2"/>
    <mergeCell ref="U3:W3"/>
    <mergeCell ref="H64:H66"/>
    <mergeCell ref="A77:G77"/>
    <mergeCell ref="A78:G78"/>
    <mergeCell ref="A80:B80"/>
    <mergeCell ref="C79:G79"/>
  </mergeCells>
  <phoneticPr fontId="9" type="noConversion"/>
  <conditionalFormatting sqref="T11:XFD75 H7:H64 H67:H75 P1:XFD1 T2:T10 X2:XFD10 A1:L1 A5:B5 C79:XFD79 A80:B80 C154:XFD154 A155:B155 C229:XFD229 A230:B230 C4:M4 P2:S2 A3:M3 A2:I2 K2:N2 T80:XFD80 L230:M230 P230:XFD300 A6:H6 A7:G75 A231:H300 A301:XFD1048576 A76:XFD78 A151:XFD153 A226:XFD228 H5:I5 H80:I80 H155:I155 E230:I230 O80:O150 P81:XFD150 O155 T155:XFD155 O156:XFD225 A81:M150 A156:M225 O3:S4">
    <cfRule type="containsText" dxfId="21" priority="25" operator="containsText" text="TRUE">
      <formula>NOT(ISERROR(SEARCH("TRUE",A1)))</formula>
    </cfRule>
    <cfRule type="containsText" dxfId="20" priority="26" operator="containsText" text="FALSE">
      <formula>NOT(ISERROR(SEARCH("FALSE",A1)))</formula>
    </cfRule>
  </conditionalFormatting>
  <conditionalFormatting sqref="N6:S75">
    <cfRule type="containsText" dxfId="19" priority="21" operator="containsText" text="TRUE">
      <formula>NOT(ISERROR(SEARCH("TRUE",N6)))</formula>
    </cfRule>
    <cfRule type="containsText" dxfId="18" priority="22" operator="containsText" text="FALSE">
      <formula>NOT(ISERROR(SEARCH("FALSE",N6)))</formula>
    </cfRule>
  </conditionalFormatting>
  <conditionalFormatting sqref="I6:M75">
    <cfRule type="containsText" dxfId="17" priority="19" operator="containsText" text="TRUE">
      <formula>NOT(ISERROR(SEARCH("TRUE",I6)))</formula>
    </cfRule>
    <cfRule type="containsText" dxfId="16" priority="20" operator="containsText" text="FALSE">
      <formula>NOT(ISERROR(SEARCH("FALSE",I6)))</formula>
    </cfRule>
  </conditionalFormatting>
  <conditionalFormatting sqref="I231:O300">
    <cfRule type="containsText" dxfId="15" priority="13" operator="containsText" text="TRUE">
      <formula>NOT(ISERROR(SEARCH("TRUE",I231)))</formula>
    </cfRule>
    <cfRule type="containsText" dxfId="14" priority="14" operator="containsText" text="FALSE">
      <formula>NOT(ISERROR(SEARCH("FALSE",I231)))</formula>
    </cfRule>
  </conditionalFormatting>
  <conditionalFormatting sqref="U4:W10 U3">
    <cfRule type="containsText" dxfId="13" priority="9" operator="containsText" text="TRUE">
      <formula>NOT(ISERROR(SEARCH("TRUE",U3)))</formula>
    </cfRule>
    <cfRule type="containsText" dxfId="12" priority="10" operator="containsText" text="FALSE">
      <formula>NOT(ISERROR(SEARCH("FALSE",U3)))</formula>
    </cfRule>
  </conditionalFormatting>
  <conditionalFormatting sqref="C5:G5">
    <cfRule type="containsText" dxfId="11" priority="7" operator="containsText" text="TRUE">
      <formula>NOT(ISERROR(SEARCH("TRUE",C5)))</formula>
    </cfRule>
    <cfRule type="containsText" dxfId="10" priority="8" operator="containsText" text="FALSE">
      <formula>NOT(ISERROR(SEARCH("FALSE",C5)))</formula>
    </cfRule>
  </conditionalFormatting>
  <conditionalFormatting sqref="C80:G80">
    <cfRule type="containsText" dxfId="9" priority="5" operator="containsText" text="TRUE">
      <formula>NOT(ISERROR(SEARCH("TRUE",C80)))</formula>
    </cfRule>
    <cfRule type="containsText" dxfId="8" priority="6" operator="containsText" text="FALSE">
      <formula>NOT(ISERROR(SEARCH("FALSE",C80)))</formula>
    </cfRule>
  </conditionalFormatting>
  <conditionalFormatting sqref="C155:G155">
    <cfRule type="containsText" dxfId="7" priority="3" operator="containsText" text="TRUE">
      <formula>NOT(ISERROR(SEARCH("TRUE",C155)))</formula>
    </cfRule>
    <cfRule type="containsText" dxfId="6" priority="4" operator="containsText" text="FALSE">
      <formula>NOT(ISERROR(SEARCH("FALSE",C155)))</formula>
    </cfRule>
  </conditionalFormatting>
  <conditionalFormatting sqref="C230:D230">
    <cfRule type="containsText" dxfId="5" priority="1" operator="containsText" text="TRUE">
      <formula>NOT(ISERROR(SEARCH("TRUE",C230)))</formula>
    </cfRule>
    <cfRule type="containsText" dxfId="4" priority="2" operator="containsText" text="FALSE">
      <formula>NOT(ISERROR(SEARCH("FALSE",C230)))</formula>
    </cfRule>
  </conditionalFormatting>
  <pageMargins left="0.74803149606299213" right="0.74803149606299213" top="0.98425196850393704" bottom="0.98425196850393704" header="0.51181102362204722" footer="0.51181102362204722"/>
  <pageSetup paperSize="9" orientation="landscape" horizontalDpi="300" verticalDpi="300"/>
  <headerFooter alignWithMargins="0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sheetPr codeName="Sheet7">
    <pageSetUpPr fitToPage="1"/>
  </sheetPr>
  <dimension ref="A2:G300"/>
  <sheetViews>
    <sheetView showGridLines="0" topLeftCell="A1048576" zoomScaleNormal="100" workbookViewId="0">
      <selection activeCell="A241" sqref="A1:XFD1048576"/>
    </sheetView>
  </sheetViews>
  <sheetFormatPr baseColWidth="10" defaultColWidth="8.83203125" defaultRowHeight="13" zeroHeight="1" x14ac:dyDescent="0.15"/>
  <cols>
    <col min="1" max="1" width="9.6640625" style="205" bestFit="1" customWidth="1"/>
    <col min="2" max="2" width="11" style="53" bestFit="1" customWidth="1"/>
    <col min="3" max="7" width="14.6640625" style="70" customWidth="1"/>
    <col min="8" max="8" width="11" style="42" customWidth="1"/>
    <col min="9" max="16384" width="8.83203125" style="42"/>
  </cols>
  <sheetData>
    <row r="2" spans="1:7" ht="18" hidden="1" x14ac:dyDescent="0.2">
      <c r="A2" s="722" t="s">
        <v>119</v>
      </c>
      <c r="B2" s="723"/>
      <c r="C2" s="723"/>
      <c r="D2" s="723"/>
      <c r="E2" s="723"/>
      <c r="F2" s="723"/>
      <c r="G2" s="724"/>
    </row>
    <row r="3" spans="1:7" ht="18" hidden="1" x14ac:dyDescent="0.2">
      <c r="A3" s="715" t="s">
        <v>76</v>
      </c>
      <c r="B3" s="716"/>
      <c r="C3" s="716"/>
      <c r="D3" s="716"/>
      <c r="E3" s="716"/>
      <c r="F3" s="716"/>
      <c r="G3" s="717"/>
    </row>
    <row r="4" spans="1:7" hidden="1" x14ac:dyDescent="0.15">
      <c r="A4" s="204"/>
      <c r="C4" s="720"/>
      <c r="D4" s="720"/>
      <c r="E4" s="720"/>
      <c r="F4" s="720"/>
      <c r="G4" s="721"/>
    </row>
    <row r="5" spans="1:7" hidden="1" x14ac:dyDescent="0.15">
      <c r="A5" s="734" t="s">
        <v>129</v>
      </c>
      <c r="B5" s="735"/>
      <c r="C5" s="59">
        <v>250</v>
      </c>
      <c r="D5" s="59">
        <v>2000</v>
      </c>
      <c r="E5" s="59">
        <v>3500</v>
      </c>
      <c r="F5" s="60">
        <v>5000</v>
      </c>
      <c r="G5" s="61">
        <v>10000</v>
      </c>
    </row>
    <row r="6" spans="1:7" hidden="1" x14ac:dyDescent="0.15">
      <c r="A6" s="202">
        <v>18</v>
      </c>
      <c r="B6" s="62"/>
      <c r="C6">
        <v>14069</v>
      </c>
      <c r="D6">
        <v>10435</v>
      </c>
      <c r="E6">
        <v>9287</v>
      </c>
      <c r="F6">
        <v>8522</v>
      </c>
      <c r="G6">
        <v>6985</v>
      </c>
    </row>
    <row r="7" spans="1:7" hidden="1" x14ac:dyDescent="0.15">
      <c r="A7" s="202">
        <v>19</v>
      </c>
      <c r="B7" s="62"/>
      <c r="C7">
        <v>14069</v>
      </c>
      <c r="D7">
        <v>10435</v>
      </c>
      <c r="E7">
        <v>9287</v>
      </c>
      <c r="F7">
        <v>8522</v>
      </c>
      <c r="G7">
        <v>6985</v>
      </c>
    </row>
    <row r="8" spans="1:7" hidden="1" x14ac:dyDescent="0.15">
      <c r="A8" s="202">
        <v>20</v>
      </c>
      <c r="B8" s="62"/>
      <c r="C8">
        <v>14069</v>
      </c>
      <c r="D8">
        <v>10435</v>
      </c>
      <c r="E8">
        <v>9287</v>
      </c>
      <c r="F8">
        <v>8522</v>
      </c>
      <c r="G8">
        <v>6985</v>
      </c>
    </row>
    <row r="9" spans="1:7" hidden="1" x14ac:dyDescent="0.15">
      <c r="A9" s="202">
        <v>21</v>
      </c>
      <c r="B9" s="62"/>
      <c r="C9">
        <v>14069</v>
      </c>
      <c r="D9">
        <v>10435</v>
      </c>
      <c r="E9">
        <v>9287</v>
      </c>
      <c r="F9">
        <v>8522</v>
      </c>
      <c r="G9">
        <v>6985</v>
      </c>
    </row>
    <row r="10" spans="1:7" hidden="1" x14ac:dyDescent="0.15">
      <c r="A10" s="202">
        <v>22</v>
      </c>
      <c r="B10" s="62"/>
      <c r="C10">
        <v>14069</v>
      </c>
      <c r="D10">
        <v>10435</v>
      </c>
      <c r="E10">
        <v>9287</v>
      </c>
      <c r="F10">
        <v>8522</v>
      </c>
      <c r="G10">
        <v>6985</v>
      </c>
    </row>
    <row r="11" spans="1:7" hidden="1" x14ac:dyDescent="0.15">
      <c r="A11" s="202">
        <v>23</v>
      </c>
      <c r="B11" s="62"/>
      <c r="C11">
        <v>14069</v>
      </c>
      <c r="D11">
        <v>10435</v>
      </c>
      <c r="E11">
        <v>9287</v>
      </c>
      <c r="F11">
        <v>8522</v>
      </c>
      <c r="G11">
        <v>6985</v>
      </c>
    </row>
    <row r="12" spans="1:7" hidden="1" x14ac:dyDescent="0.15">
      <c r="A12" s="202">
        <v>24</v>
      </c>
      <c r="B12" s="62"/>
      <c r="C12">
        <v>14069</v>
      </c>
      <c r="D12">
        <v>10435</v>
      </c>
      <c r="E12">
        <v>9287</v>
      </c>
      <c r="F12">
        <v>8522</v>
      </c>
      <c r="G12">
        <v>6985</v>
      </c>
    </row>
    <row r="13" spans="1:7" hidden="1" x14ac:dyDescent="0.15">
      <c r="A13" s="202">
        <v>25</v>
      </c>
      <c r="B13" s="62"/>
      <c r="C13">
        <v>16612</v>
      </c>
      <c r="D13">
        <v>12086</v>
      </c>
      <c r="E13">
        <v>10210</v>
      </c>
      <c r="F13">
        <v>9424</v>
      </c>
      <c r="G13">
        <v>7416</v>
      </c>
    </row>
    <row r="14" spans="1:7" hidden="1" x14ac:dyDescent="0.15">
      <c r="A14" s="202">
        <v>26</v>
      </c>
      <c r="B14" s="62"/>
      <c r="C14">
        <v>16612</v>
      </c>
      <c r="D14">
        <v>12086</v>
      </c>
      <c r="E14">
        <v>10210</v>
      </c>
      <c r="F14">
        <v>9424</v>
      </c>
      <c r="G14">
        <v>7416</v>
      </c>
    </row>
    <row r="15" spans="1:7" hidden="1" x14ac:dyDescent="0.15">
      <c r="A15" s="202">
        <v>27</v>
      </c>
      <c r="B15" s="62"/>
      <c r="C15">
        <v>16612</v>
      </c>
      <c r="D15">
        <v>12086</v>
      </c>
      <c r="E15">
        <v>10210</v>
      </c>
      <c r="F15">
        <v>9424</v>
      </c>
      <c r="G15">
        <v>7416</v>
      </c>
    </row>
    <row r="16" spans="1:7" hidden="1" x14ac:dyDescent="0.15">
      <c r="A16" s="202">
        <v>28</v>
      </c>
      <c r="B16" s="62"/>
      <c r="C16">
        <v>16612</v>
      </c>
      <c r="D16">
        <v>12086</v>
      </c>
      <c r="E16">
        <v>10210</v>
      </c>
      <c r="F16">
        <v>9424</v>
      </c>
      <c r="G16">
        <v>7416</v>
      </c>
    </row>
    <row r="17" spans="1:7" hidden="1" x14ac:dyDescent="0.15">
      <c r="A17" s="202">
        <v>29</v>
      </c>
      <c r="B17" s="62"/>
      <c r="C17">
        <v>16612</v>
      </c>
      <c r="D17">
        <v>12086</v>
      </c>
      <c r="E17">
        <v>10210</v>
      </c>
      <c r="F17">
        <v>9424</v>
      </c>
      <c r="G17">
        <v>7416</v>
      </c>
    </row>
    <row r="18" spans="1:7" hidden="1" x14ac:dyDescent="0.15">
      <c r="A18" s="202">
        <v>30</v>
      </c>
      <c r="B18" s="62"/>
      <c r="C18">
        <v>17391</v>
      </c>
      <c r="D18">
        <v>13576</v>
      </c>
      <c r="E18">
        <v>11958</v>
      </c>
      <c r="F18">
        <v>9998</v>
      </c>
      <c r="G18">
        <v>8185</v>
      </c>
    </row>
    <row r="19" spans="1:7" hidden="1" x14ac:dyDescent="0.15">
      <c r="A19" s="202">
        <v>31</v>
      </c>
      <c r="B19" s="62"/>
      <c r="C19">
        <v>17391</v>
      </c>
      <c r="D19">
        <v>13576</v>
      </c>
      <c r="E19">
        <v>11958</v>
      </c>
      <c r="F19">
        <v>9998</v>
      </c>
      <c r="G19">
        <v>8185</v>
      </c>
    </row>
    <row r="20" spans="1:7" hidden="1" x14ac:dyDescent="0.15">
      <c r="A20" s="202">
        <v>32</v>
      </c>
      <c r="B20" s="62"/>
      <c r="C20">
        <v>17391</v>
      </c>
      <c r="D20">
        <v>13576</v>
      </c>
      <c r="E20">
        <v>11958</v>
      </c>
      <c r="F20">
        <v>9998</v>
      </c>
      <c r="G20">
        <v>8185</v>
      </c>
    </row>
    <row r="21" spans="1:7" hidden="1" x14ac:dyDescent="0.15">
      <c r="A21" s="202">
        <v>33</v>
      </c>
      <c r="B21" s="62"/>
      <c r="C21">
        <v>17391</v>
      </c>
      <c r="D21">
        <v>13576</v>
      </c>
      <c r="E21">
        <v>11958</v>
      </c>
      <c r="F21">
        <v>9998</v>
      </c>
      <c r="G21">
        <v>8185</v>
      </c>
    </row>
    <row r="22" spans="1:7" hidden="1" x14ac:dyDescent="0.15">
      <c r="A22" s="202">
        <v>34</v>
      </c>
      <c r="B22" s="62"/>
      <c r="C22">
        <v>17391</v>
      </c>
      <c r="D22">
        <v>13576</v>
      </c>
      <c r="E22">
        <v>11958</v>
      </c>
      <c r="F22">
        <v>9998</v>
      </c>
      <c r="G22">
        <v>8185</v>
      </c>
    </row>
    <row r="23" spans="1:7" hidden="1" x14ac:dyDescent="0.15">
      <c r="A23" s="202">
        <v>35</v>
      </c>
      <c r="B23" s="62"/>
      <c r="C23">
        <v>19560</v>
      </c>
      <c r="D23">
        <v>15289</v>
      </c>
      <c r="E23">
        <v>13317</v>
      </c>
      <c r="F23">
        <v>11558</v>
      </c>
      <c r="G23">
        <v>9087</v>
      </c>
    </row>
    <row r="24" spans="1:7" hidden="1" x14ac:dyDescent="0.15">
      <c r="A24" s="202">
        <v>36</v>
      </c>
      <c r="B24" s="62"/>
      <c r="C24">
        <v>19560</v>
      </c>
      <c r="D24">
        <v>15289</v>
      </c>
      <c r="E24">
        <v>13317</v>
      </c>
      <c r="F24">
        <v>11558</v>
      </c>
      <c r="G24">
        <v>9087</v>
      </c>
    </row>
    <row r="25" spans="1:7" hidden="1" x14ac:dyDescent="0.15">
      <c r="A25" s="202">
        <v>37</v>
      </c>
      <c r="B25" s="62"/>
      <c r="C25">
        <v>19560</v>
      </c>
      <c r="D25">
        <v>15289</v>
      </c>
      <c r="E25">
        <v>13317</v>
      </c>
      <c r="F25">
        <v>11558</v>
      </c>
      <c r="G25">
        <v>9087</v>
      </c>
    </row>
    <row r="26" spans="1:7" hidden="1" x14ac:dyDescent="0.15">
      <c r="A26" s="202">
        <v>38</v>
      </c>
      <c r="B26" s="62"/>
      <c r="C26">
        <v>19560</v>
      </c>
      <c r="D26">
        <v>15289</v>
      </c>
      <c r="E26">
        <v>13317</v>
      </c>
      <c r="F26">
        <v>11558</v>
      </c>
      <c r="G26">
        <v>9087</v>
      </c>
    </row>
    <row r="27" spans="1:7" hidden="1" x14ac:dyDescent="0.15">
      <c r="A27" s="202">
        <v>39</v>
      </c>
      <c r="B27" s="62"/>
      <c r="C27">
        <v>19560</v>
      </c>
      <c r="D27">
        <v>15289</v>
      </c>
      <c r="E27">
        <v>13317</v>
      </c>
      <c r="F27">
        <v>11558</v>
      </c>
      <c r="G27">
        <v>9087</v>
      </c>
    </row>
    <row r="28" spans="1:7" hidden="1" x14ac:dyDescent="0.15">
      <c r="A28" s="202">
        <v>40</v>
      </c>
      <c r="B28" s="62"/>
      <c r="C28">
        <v>21393</v>
      </c>
      <c r="D28">
        <v>16417</v>
      </c>
      <c r="E28">
        <v>14088</v>
      </c>
      <c r="F28">
        <v>12938</v>
      </c>
      <c r="G28">
        <v>10132</v>
      </c>
    </row>
    <row r="29" spans="1:7" hidden="1" x14ac:dyDescent="0.15">
      <c r="A29" s="202">
        <v>41</v>
      </c>
      <c r="B29" s="62"/>
      <c r="C29">
        <v>21393</v>
      </c>
      <c r="D29">
        <v>16417</v>
      </c>
      <c r="E29">
        <v>14088</v>
      </c>
      <c r="F29">
        <v>12938</v>
      </c>
      <c r="G29">
        <v>10132</v>
      </c>
    </row>
    <row r="30" spans="1:7" hidden="1" x14ac:dyDescent="0.15">
      <c r="A30" s="202">
        <v>42</v>
      </c>
      <c r="B30" s="62"/>
      <c r="C30">
        <v>21393</v>
      </c>
      <c r="D30">
        <v>16417</v>
      </c>
      <c r="E30">
        <v>14088</v>
      </c>
      <c r="F30">
        <v>12938</v>
      </c>
      <c r="G30">
        <v>10132</v>
      </c>
    </row>
    <row r="31" spans="1:7" hidden="1" x14ac:dyDescent="0.15">
      <c r="A31" s="202">
        <v>43</v>
      </c>
      <c r="B31" s="62"/>
      <c r="C31">
        <v>21393</v>
      </c>
      <c r="D31">
        <v>16417</v>
      </c>
      <c r="E31">
        <v>14088</v>
      </c>
      <c r="F31">
        <v>12938</v>
      </c>
      <c r="G31">
        <v>10132</v>
      </c>
    </row>
    <row r="32" spans="1:7" hidden="1" x14ac:dyDescent="0.15">
      <c r="A32" s="202">
        <v>44</v>
      </c>
      <c r="B32" s="62"/>
      <c r="C32">
        <v>21393</v>
      </c>
      <c r="D32">
        <v>16417</v>
      </c>
      <c r="E32">
        <v>14088</v>
      </c>
      <c r="F32">
        <v>12938</v>
      </c>
      <c r="G32">
        <v>10132</v>
      </c>
    </row>
    <row r="33" spans="1:7" hidden="1" x14ac:dyDescent="0.15">
      <c r="A33" s="202">
        <v>45</v>
      </c>
      <c r="B33" s="62"/>
      <c r="C33">
        <v>24845</v>
      </c>
      <c r="D33">
        <v>19155</v>
      </c>
      <c r="E33">
        <v>16502</v>
      </c>
      <c r="F33">
        <v>14963</v>
      </c>
      <c r="G33">
        <v>11303</v>
      </c>
    </row>
    <row r="34" spans="1:7" hidden="1" x14ac:dyDescent="0.15">
      <c r="A34" s="202">
        <v>46</v>
      </c>
      <c r="B34" s="62"/>
      <c r="C34">
        <v>24845</v>
      </c>
      <c r="D34">
        <v>19155</v>
      </c>
      <c r="E34">
        <v>16502</v>
      </c>
      <c r="F34">
        <v>14963</v>
      </c>
      <c r="G34">
        <v>11303</v>
      </c>
    </row>
    <row r="35" spans="1:7" hidden="1" x14ac:dyDescent="0.15">
      <c r="A35" s="202">
        <v>47</v>
      </c>
      <c r="B35" s="62"/>
      <c r="C35">
        <v>24845</v>
      </c>
      <c r="D35">
        <v>19155</v>
      </c>
      <c r="E35">
        <v>16502</v>
      </c>
      <c r="F35">
        <v>14963</v>
      </c>
      <c r="G35">
        <v>11303</v>
      </c>
    </row>
    <row r="36" spans="1:7" hidden="1" x14ac:dyDescent="0.15">
      <c r="A36" s="202">
        <v>48</v>
      </c>
      <c r="B36" s="62"/>
      <c r="C36">
        <v>24845</v>
      </c>
      <c r="D36">
        <v>19155</v>
      </c>
      <c r="E36">
        <v>16502</v>
      </c>
      <c r="F36">
        <v>14963</v>
      </c>
      <c r="G36">
        <v>11303</v>
      </c>
    </row>
    <row r="37" spans="1:7" hidden="1" x14ac:dyDescent="0.15">
      <c r="A37" s="202">
        <v>49</v>
      </c>
      <c r="B37" s="62"/>
      <c r="C37">
        <v>24845</v>
      </c>
      <c r="D37">
        <v>19155</v>
      </c>
      <c r="E37">
        <v>16502</v>
      </c>
      <c r="F37">
        <v>14963</v>
      </c>
      <c r="G37">
        <v>11303</v>
      </c>
    </row>
    <row r="38" spans="1:7" hidden="1" x14ac:dyDescent="0.15">
      <c r="A38" s="202">
        <v>50</v>
      </c>
      <c r="B38" s="62"/>
      <c r="C38">
        <v>27920</v>
      </c>
      <c r="D38">
        <v>22437</v>
      </c>
      <c r="E38">
        <v>19032</v>
      </c>
      <c r="F38">
        <v>17058</v>
      </c>
      <c r="G38">
        <v>12377</v>
      </c>
    </row>
    <row r="39" spans="1:7" hidden="1" x14ac:dyDescent="0.15">
      <c r="A39" s="202">
        <v>51</v>
      </c>
      <c r="B39" s="62"/>
      <c r="C39">
        <v>27920</v>
      </c>
      <c r="D39">
        <v>22437</v>
      </c>
      <c r="E39">
        <v>19032</v>
      </c>
      <c r="F39">
        <v>17058</v>
      </c>
      <c r="G39">
        <v>12377</v>
      </c>
    </row>
    <row r="40" spans="1:7" hidden="1" x14ac:dyDescent="0.15">
      <c r="A40" s="202">
        <v>52</v>
      </c>
      <c r="B40" s="62"/>
      <c r="C40">
        <v>27920</v>
      </c>
      <c r="D40">
        <v>22437</v>
      </c>
      <c r="E40">
        <v>19032</v>
      </c>
      <c r="F40">
        <v>17058</v>
      </c>
      <c r="G40">
        <v>12377</v>
      </c>
    </row>
    <row r="41" spans="1:7" hidden="1" x14ac:dyDescent="0.15">
      <c r="A41" s="202">
        <v>53</v>
      </c>
      <c r="B41" s="62"/>
      <c r="C41">
        <v>27920</v>
      </c>
      <c r="D41">
        <v>22437</v>
      </c>
      <c r="E41">
        <v>19032</v>
      </c>
      <c r="F41">
        <v>17058</v>
      </c>
      <c r="G41">
        <v>12377</v>
      </c>
    </row>
    <row r="42" spans="1:7" hidden="1" x14ac:dyDescent="0.15">
      <c r="A42" s="202">
        <v>54</v>
      </c>
      <c r="B42" s="65"/>
      <c r="C42">
        <v>27920</v>
      </c>
      <c r="D42">
        <v>22437</v>
      </c>
      <c r="E42">
        <v>19032</v>
      </c>
      <c r="F42">
        <v>17058</v>
      </c>
      <c r="G42">
        <v>12377</v>
      </c>
    </row>
    <row r="43" spans="1:7" hidden="1" x14ac:dyDescent="0.15">
      <c r="A43" s="202">
        <v>55</v>
      </c>
      <c r="B43" s="65"/>
      <c r="C43">
        <v>32533</v>
      </c>
      <c r="D43">
        <v>27004</v>
      </c>
      <c r="E43">
        <v>23163</v>
      </c>
      <c r="F43">
        <v>19744</v>
      </c>
      <c r="G43">
        <v>14099</v>
      </c>
    </row>
    <row r="44" spans="1:7" hidden="1" x14ac:dyDescent="0.15">
      <c r="A44" s="202">
        <v>56</v>
      </c>
      <c r="B44" s="65"/>
      <c r="C44">
        <v>32533</v>
      </c>
      <c r="D44">
        <v>27004</v>
      </c>
      <c r="E44">
        <v>23163</v>
      </c>
      <c r="F44">
        <v>19744</v>
      </c>
      <c r="G44">
        <v>14099</v>
      </c>
    </row>
    <row r="45" spans="1:7" hidden="1" x14ac:dyDescent="0.15">
      <c r="A45" s="202">
        <v>57</v>
      </c>
      <c r="B45" s="65"/>
      <c r="C45">
        <v>32533</v>
      </c>
      <c r="D45">
        <v>27004</v>
      </c>
      <c r="E45">
        <v>23163</v>
      </c>
      <c r="F45">
        <v>19744</v>
      </c>
      <c r="G45">
        <v>14099</v>
      </c>
    </row>
    <row r="46" spans="1:7" hidden="1" x14ac:dyDescent="0.15">
      <c r="A46" s="202">
        <v>58</v>
      </c>
      <c r="B46" s="65"/>
      <c r="C46">
        <v>32533</v>
      </c>
      <c r="D46">
        <v>27004</v>
      </c>
      <c r="E46">
        <v>23163</v>
      </c>
      <c r="F46">
        <v>19744</v>
      </c>
      <c r="G46">
        <v>14099</v>
      </c>
    </row>
    <row r="47" spans="1:7" hidden="1" x14ac:dyDescent="0.15">
      <c r="A47" s="202">
        <v>59</v>
      </c>
      <c r="B47" s="65"/>
      <c r="C47">
        <v>32533</v>
      </c>
      <c r="D47">
        <v>27004</v>
      </c>
      <c r="E47">
        <v>23163</v>
      </c>
      <c r="F47">
        <v>19744</v>
      </c>
      <c r="G47">
        <v>14099</v>
      </c>
    </row>
    <row r="48" spans="1:7" hidden="1" x14ac:dyDescent="0.15">
      <c r="A48" s="202">
        <v>60</v>
      </c>
      <c r="B48" s="65"/>
      <c r="C48">
        <v>35773</v>
      </c>
      <c r="D48">
        <v>31911</v>
      </c>
      <c r="E48">
        <v>25040</v>
      </c>
      <c r="F48">
        <v>21332</v>
      </c>
      <c r="G48">
        <v>15081</v>
      </c>
    </row>
    <row r="49" spans="1:7" hidden="1" x14ac:dyDescent="0.15">
      <c r="A49" s="202">
        <v>61</v>
      </c>
      <c r="B49" s="65"/>
      <c r="C49">
        <v>39867</v>
      </c>
      <c r="D49">
        <v>33856</v>
      </c>
      <c r="E49">
        <v>27881</v>
      </c>
      <c r="F49">
        <v>23759</v>
      </c>
      <c r="G49">
        <v>16792</v>
      </c>
    </row>
    <row r="50" spans="1:7" hidden="1" x14ac:dyDescent="0.15">
      <c r="A50" s="202">
        <v>62</v>
      </c>
      <c r="B50" s="65"/>
      <c r="C50">
        <v>41405</v>
      </c>
      <c r="D50">
        <v>34991</v>
      </c>
      <c r="E50">
        <v>30046</v>
      </c>
      <c r="F50">
        <v>26387</v>
      </c>
      <c r="G50">
        <v>18650</v>
      </c>
    </row>
    <row r="51" spans="1:7" hidden="1" x14ac:dyDescent="0.15">
      <c r="A51" s="202">
        <v>63</v>
      </c>
      <c r="B51" s="65"/>
      <c r="C51">
        <v>43108</v>
      </c>
      <c r="D51">
        <v>36434</v>
      </c>
      <c r="E51">
        <v>31713</v>
      </c>
      <c r="F51">
        <v>27692</v>
      </c>
      <c r="G51">
        <v>20658</v>
      </c>
    </row>
    <row r="52" spans="1:7" hidden="1" x14ac:dyDescent="0.15">
      <c r="A52" s="202">
        <v>64</v>
      </c>
      <c r="B52" s="65"/>
      <c r="C52">
        <v>45345</v>
      </c>
      <c r="D52">
        <v>38492</v>
      </c>
      <c r="E52">
        <v>33827</v>
      </c>
      <c r="F52">
        <v>29464</v>
      </c>
      <c r="G52">
        <v>22322</v>
      </c>
    </row>
    <row r="53" spans="1:7" hidden="1" x14ac:dyDescent="0.15">
      <c r="A53" s="202">
        <v>65</v>
      </c>
      <c r="B53" s="65"/>
      <c r="C53">
        <v>48395</v>
      </c>
      <c r="D53">
        <v>41470</v>
      </c>
      <c r="E53">
        <v>36560</v>
      </c>
      <c r="F53">
        <v>31974</v>
      </c>
      <c r="G53">
        <v>24470</v>
      </c>
    </row>
    <row r="54" spans="1:7" hidden="1" x14ac:dyDescent="0.15">
      <c r="A54" s="202">
        <v>66</v>
      </c>
      <c r="B54" s="65"/>
      <c r="C54">
        <v>52509</v>
      </c>
      <c r="D54">
        <v>45655</v>
      </c>
      <c r="E54">
        <v>40118</v>
      </c>
      <c r="F54">
        <v>35446</v>
      </c>
      <c r="G54">
        <v>27498</v>
      </c>
    </row>
    <row r="55" spans="1:7" hidden="1" x14ac:dyDescent="0.15">
      <c r="A55" s="202">
        <v>67</v>
      </c>
      <c r="B55" s="65"/>
      <c r="C55">
        <v>57502</v>
      </c>
      <c r="D55">
        <v>50842</v>
      </c>
      <c r="E55">
        <v>44383</v>
      </c>
      <c r="F55">
        <v>39710</v>
      </c>
      <c r="G55">
        <v>30122</v>
      </c>
    </row>
    <row r="56" spans="1:7" hidden="1" x14ac:dyDescent="0.15">
      <c r="A56" s="202">
        <v>68</v>
      </c>
      <c r="B56" s="65"/>
      <c r="C56">
        <v>62996</v>
      </c>
      <c r="D56">
        <v>56603</v>
      </c>
      <c r="E56">
        <v>49048</v>
      </c>
      <c r="F56">
        <v>44425</v>
      </c>
      <c r="G56">
        <v>32855</v>
      </c>
    </row>
    <row r="57" spans="1:7" hidden="1" x14ac:dyDescent="0.15">
      <c r="A57" s="202">
        <v>69</v>
      </c>
      <c r="B57" s="65"/>
      <c r="C57">
        <v>68615</v>
      </c>
      <c r="D57">
        <v>62507</v>
      </c>
      <c r="E57">
        <v>53816</v>
      </c>
      <c r="F57">
        <v>49254</v>
      </c>
      <c r="G57">
        <v>35732</v>
      </c>
    </row>
    <row r="58" spans="1:7" hidden="1" x14ac:dyDescent="0.15">
      <c r="A58" s="202">
        <v>70</v>
      </c>
      <c r="B58" s="65"/>
      <c r="C58">
        <v>73984</v>
      </c>
      <c r="D58">
        <v>68124</v>
      </c>
      <c r="E58">
        <v>58382</v>
      </c>
      <c r="F58">
        <v>53856</v>
      </c>
      <c r="G58">
        <v>38749</v>
      </c>
    </row>
    <row r="59" spans="1:7" hidden="1" x14ac:dyDescent="0.15">
      <c r="A59" s="202">
        <v>71</v>
      </c>
      <c r="B59" s="65"/>
      <c r="C59">
        <v>79102</v>
      </c>
      <c r="D59">
        <v>73455</v>
      </c>
      <c r="E59">
        <v>62746</v>
      </c>
      <c r="F59">
        <v>58232</v>
      </c>
      <c r="G59">
        <v>41918</v>
      </c>
    </row>
    <row r="60" spans="1:7" hidden="1" x14ac:dyDescent="0.15">
      <c r="A60" s="202">
        <v>72</v>
      </c>
      <c r="B60" s="65"/>
      <c r="C60">
        <v>84218</v>
      </c>
      <c r="D60">
        <v>78786</v>
      </c>
      <c r="E60">
        <v>67110</v>
      </c>
      <c r="F60">
        <v>62608</v>
      </c>
      <c r="G60">
        <v>45226</v>
      </c>
    </row>
    <row r="61" spans="1:7" hidden="1" x14ac:dyDescent="0.15">
      <c r="A61" s="202">
        <v>73</v>
      </c>
      <c r="B61" s="65"/>
      <c r="C61">
        <v>89336</v>
      </c>
      <c r="D61">
        <v>84116</v>
      </c>
      <c r="E61">
        <v>71474</v>
      </c>
      <c r="F61">
        <v>66985</v>
      </c>
      <c r="G61">
        <v>48687</v>
      </c>
    </row>
    <row r="62" spans="1:7" hidden="1" x14ac:dyDescent="0.15">
      <c r="A62" s="202">
        <v>74</v>
      </c>
      <c r="B62" s="65"/>
      <c r="C62">
        <v>94454</v>
      </c>
      <c r="D62">
        <v>89448</v>
      </c>
      <c r="E62">
        <v>75839</v>
      </c>
      <c r="F62">
        <v>71361</v>
      </c>
      <c r="G62">
        <v>52288</v>
      </c>
    </row>
    <row r="63" spans="1:7" hidden="1" x14ac:dyDescent="0.15">
      <c r="A63" s="202">
        <v>75</v>
      </c>
      <c r="B63" s="65"/>
      <c r="C63">
        <v>99487</v>
      </c>
      <c r="D63">
        <v>94692</v>
      </c>
      <c r="E63">
        <v>80117</v>
      </c>
      <c r="F63">
        <v>75653</v>
      </c>
      <c r="G63">
        <v>56031</v>
      </c>
    </row>
    <row r="64" spans="1:7" hidden="1" x14ac:dyDescent="0.15">
      <c r="A64" s="202">
        <v>76</v>
      </c>
      <c r="B64" s="65"/>
      <c r="C64">
        <v>99487</v>
      </c>
      <c r="D64">
        <v>94692</v>
      </c>
      <c r="E64">
        <v>80117</v>
      </c>
      <c r="F64">
        <v>75653</v>
      </c>
      <c r="G64">
        <v>56031</v>
      </c>
    </row>
    <row r="65" spans="1:7" hidden="1" x14ac:dyDescent="0.15">
      <c r="A65" s="202">
        <v>77</v>
      </c>
      <c r="B65" s="65"/>
      <c r="C65">
        <v>99487</v>
      </c>
      <c r="D65">
        <v>94692</v>
      </c>
      <c r="E65">
        <v>80117</v>
      </c>
      <c r="F65">
        <v>75653</v>
      </c>
      <c r="G65">
        <v>56031</v>
      </c>
    </row>
    <row r="66" spans="1:7" hidden="1" x14ac:dyDescent="0.15">
      <c r="A66" s="202">
        <v>78</v>
      </c>
      <c r="B66" s="65"/>
      <c r="C66">
        <v>99487</v>
      </c>
      <c r="D66">
        <v>94692</v>
      </c>
      <c r="E66">
        <v>80117</v>
      </c>
      <c r="F66">
        <v>75653</v>
      </c>
      <c r="G66">
        <v>56031</v>
      </c>
    </row>
    <row r="67" spans="1:7" hidden="1" x14ac:dyDescent="0.15">
      <c r="A67" s="202">
        <v>79</v>
      </c>
      <c r="B67" s="65"/>
      <c r="C67">
        <v>99487</v>
      </c>
      <c r="D67">
        <v>94692</v>
      </c>
      <c r="E67">
        <v>80117</v>
      </c>
      <c r="F67">
        <v>75653</v>
      </c>
      <c r="G67">
        <v>56031</v>
      </c>
    </row>
    <row r="68" spans="1:7" hidden="1" x14ac:dyDescent="0.15">
      <c r="A68" s="202">
        <v>80</v>
      </c>
      <c r="B68" s="65"/>
      <c r="C68">
        <v>99487</v>
      </c>
      <c r="D68">
        <v>94692</v>
      </c>
      <c r="E68">
        <v>80117</v>
      </c>
      <c r="F68">
        <v>75653</v>
      </c>
      <c r="G68">
        <v>56031</v>
      </c>
    </row>
    <row r="69" spans="1:7" hidden="1" x14ac:dyDescent="0.15">
      <c r="A69" s="202">
        <v>81</v>
      </c>
      <c r="B69" s="65"/>
      <c r="C69">
        <v>99487</v>
      </c>
      <c r="D69">
        <v>94692</v>
      </c>
      <c r="E69">
        <v>80117</v>
      </c>
      <c r="F69">
        <v>75653</v>
      </c>
      <c r="G69">
        <v>56031</v>
      </c>
    </row>
    <row r="70" spans="1:7" hidden="1" x14ac:dyDescent="0.15">
      <c r="A70" s="202">
        <v>82</v>
      </c>
      <c r="B70" s="65"/>
      <c r="C70">
        <v>99487</v>
      </c>
      <c r="D70">
        <v>94692</v>
      </c>
      <c r="E70">
        <v>80117</v>
      </c>
      <c r="F70">
        <v>75653</v>
      </c>
      <c r="G70">
        <v>56031</v>
      </c>
    </row>
    <row r="71" spans="1:7" hidden="1" x14ac:dyDescent="0.15">
      <c r="A71" s="202">
        <v>83</v>
      </c>
      <c r="B71" s="65"/>
      <c r="C71">
        <v>99487</v>
      </c>
      <c r="D71">
        <v>94692</v>
      </c>
      <c r="E71">
        <v>80117</v>
      </c>
      <c r="F71">
        <v>75653</v>
      </c>
      <c r="G71">
        <v>56031</v>
      </c>
    </row>
    <row r="72" spans="1:7" s="69" customFormat="1" hidden="1" x14ac:dyDescent="0.15">
      <c r="A72" s="203">
        <v>84</v>
      </c>
      <c r="B72" s="67" t="s">
        <v>132</v>
      </c>
      <c r="C72">
        <v>99487</v>
      </c>
      <c r="D72">
        <v>94692</v>
      </c>
      <c r="E72">
        <v>80117</v>
      </c>
      <c r="F72">
        <v>75653</v>
      </c>
      <c r="G72">
        <v>56031</v>
      </c>
    </row>
    <row r="73" spans="1:7" hidden="1" x14ac:dyDescent="0.15">
      <c r="A73" s="202">
        <v>1</v>
      </c>
      <c r="B73" s="65" t="s">
        <v>133</v>
      </c>
      <c r="C73">
        <v>3302</v>
      </c>
      <c r="D73">
        <v>2199</v>
      </c>
      <c r="E73">
        <v>1595</v>
      </c>
      <c r="F73">
        <v>1560</v>
      </c>
      <c r="G73">
        <v>1777</v>
      </c>
    </row>
    <row r="74" spans="1:7" hidden="1" x14ac:dyDescent="0.15">
      <c r="A74" s="202">
        <v>2</v>
      </c>
      <c r="B74" s="65" t="s">
        <v>134</v>
      </c>
      <c r="C74">
        <v>6006</v>
      </c>
      <c r="D74">
        <v>3864</v>
      </c>
      <c r="E74">
        <v>3005</v>
      </c>
      <c r="F74">
        <v>2839</v>
      </c>
      <c r="G74">
        <v>3095</v>
      </c>
    </row>
    <row r="75" spans="1:7" hidden="1" x14ac:dyDescent="0.15">
      <c r="A75" s="203">
        <v>3</v>
      </c>
      <c r="B75" s="67" t="s">
        <v>135</v>
      </c>
      <c r="C75">
        <v>8687</v>
      </c>
      <c r="D75">
        <v>5469</v>
      </c>
      <c r="E75">
        <v>4389</v>
      </c>
      <c r="F75">
        <v>4073</v>
      </c>
      <c r="G75">
        <v>4419</v>
      </c>
    </row>
    <row r="77" spans="1:7" ht="18" hidden="1" x14ac:dyDescent="0.2">
      <c r="A77" s="712" t="s">
        <v>136</v>
      </c>
      <c r="B77" s="713"/>
      <c r="C77" s="713"/>
      <c r="D77" s="713"/>
      <c r="E77" s="713"/>
      <c r="F77" s="713"/>
      <c r="G77" s="714"/>
    </row>
    <row r="78" spans="1:7" ht="18" hidden="1" x14ac:dyDescent="0.2">
      <c r="A78" s="715" t="s">
        <v>76</v>
      </c>
      <c r="B78" s="716"/>
      <c r="C78" s="716"/>
      <c r="D78" s="716"/>
      <c r="E78" s="716"/>
      <c r="F78" s="716"/>
      <c r="G78" s="717"/>
    </row>
    <row r="79" spans="1:7" hidden="1" x14ac:dyDescent="0.15">
      <c r="C79" s="720"/>
      <c r="D79" s="720"/>
      <c r="E79" s="720"/>
      <c r="F79" s="720"/>
      <c r="G79" s="721"/>
    </row>
    <row r="80" spans="1:7" hidden="1" x14ac:dyDescent="0.15">
      <c r="A80" s="734" t="s">
        <v>129</v>
      </c>
      <c r="B80" s="735"/>
      <c r="C80" s="59">
        <v>250</v>
      </c>
      <c r="D80" s="59">
        <v>2000</v>
      </c>
      <c r="E80" s="59">
        <v>5000</v>
      </c>
      <c r="F80" s="59">
        <v>10000</v>
      </c>
      <c r="G80" s="71">
        <v>20000</v>
      </c>
    </row>
    <row r="81" spans="1:7" hidden="1" x14ac:dyDescent="0.15">
      <c r="A81" s="204">
        <v>18</v>
      </c>
      <c r="B81" s="65"/>
      <c r="C81">
        <v>10106</v>
      </c>
      <c r="D81">
        <v>7355</v>
      </c>
      <c r="E81">
        <v>5403</v>
      </c>
      <c r="F81">
        <v>4262.9399999999996</v>
      </c>
      <c r="G81">
        <v>3354</v>
      </c>
    </row>
    <row r="82" spans="1:7" hidden="1" x14ac:dyDescent="0.15">
      <c r="A82" s="204">
        <v>19</v>
      </c>
      <c r="B82" s="65"/>
      <c r="C82">
        <v>10106</v>
      </c>
      <c r="D82">
        <v>7355</v>
      </c>
      <c r="E82">
        <v>5403</v>
      </c>
      <c r="F82">
        <v>4262.9399999999996</v>
      </c>
      <c r="G82">
        <v>3354</v>
      </c>
    </row>
    <row r="83" spans="1:7" hidden="1" x14ac:dyDescent="0.15">
      <c r="A83" s="204">
        <v>20</v>
      </c>
      <c r="B83" s="65"/>
      <c r="C83">
        <v>10106</v>
      </c>
      <c r="D83">
        <v>7355</v>
      </c>
      <c r="E83">
        <v>5403</v>
      </c>
      <c r="F83">
        <v>4262.9399999999996</v>
      </c>
      <c r="G83">
        <v>3354</v>
      </c>
    </row>
    <row r="84" spans="1:7" hidden="1" x14ac:dyDescent="0.15">
      <c r="A84" s="204">
        <v>21</v>
      </c>
      <c r="B84" s="65"/>
      <c r="C84">
        <v>10106</v>
      </c>
      <c r="D84">
        <v>7355</v>
      </c>
      <c r="E84">
        <v>5403</v>
      </c>
      <c r="F84">
        <v>4262.9399999999996</v>
      </c>
      <c r="G84">
        <v>3354</v>
      </c>
    </row>
    <row r="85" spans="1:7" hidden="1" x14ac:dyDescent="0.15">
      <c r="A85" s="204">
        <v>22</v>
      </c>
      <c r="B85" s="65"/>
      <c r="C85">
        <v>10106</v>
      </c>
      <c r="D85">
        <v>7355</v>
      </c>
      <c r="E85">
        <v>5403</v>
      </c>
      <c r="F85">
        <v>4262.9399999999996</v>
      </c>
      <c r="G85">
        <v>3354</v>
      </c>
    </row>
    <row r="86" spans="1:7" hidden="1" x14ac:dyDescent="0.15">
      <c r="A86" s="204">
        <v>23</v>
      </c>
      <c r="B86" s="65"/>
      <c r="C86">
        <v>10106</v>
      </c>
      <c r="D86">
        <v>7355</v>
      </c>
      <c r="E86">
        <v>5403</v>
      </c>
      <c r="F86">
        <v>4262.9399999999996</v>
      </c>
      <c r="G86">
        <v>3354</v>
      </c>
    </row>
    <row r="87" spans="1:7" hidden="1" x14ac:dyDescent="0.15">
      <c r="A87" s="204">
        <v>24</v>
      </c>
      <c r="B87" s="65"/>
      <c r="C87">
        <v>10106</v>
      </c>
      <c r="D87">
        <v>7355</v>
      </c>
      <c r="E87">
        <v>5403</v>
      </c>
      <c r="F87">
        <v>4262.9399999999996</v>
      </c>
      <c r="G87">
        <v>3354</v>
      </c>
    </row>
    <row r="88" spans="1:7" hidden="1" x14ac:dyDescent="0.15">
      <c r="A88" s="204">
        <v>25</v>
      </c>
      <c r="B88" s="65"/>
      <c r="C88">
        <v>10160</v>
      </c>
      <c r="D88">
        <v>8100</v>
      </c>
      <c r="E88">
        <v>5503</v>
      </c>
      <c r="F88">
        <v>4296</v>
      </c>
      <c r="G88">
        <v>3796</v>
      </c>
    </row>
    <row r="89" spans="1:7" hidden="1" x14ac:dyDescent="0.15">
      <c r="A89" s="204">
        <v>26</v>
      </c>
      <c r="B89" s="65"/>
      <c r="C89">
        <v>10160</v>
      </c>
      <c r="D89">
        <v>8100</v>
      </c>
      <c r="E89">
        <v>5503</v>
      </c>
      <c r="F89">
        <v>4296</v>
      </c>
      <c r="G89">
        <v>3796</v>
      </c>
    </row>
    <row r="90" spans="1:7" hidden="1" x14ac:dyDescent="0.15">
      <c r="A90" s="204">
        <v>27</v>
      </c>
      <c r="B90" s="65"/>
      <c r="C90">
        <v>10160</v>
      </c>
      <c r="D90">
        <v>8100</v>
      </c>
      <c r="E90">
        <v>5503</v>
      </c>
      <c r="F90">
        <v>4296</v>
      </c>
      <c r="G90">
        <v>3796</v>
      </c>
    </row>
    <row r="91" spans="1:7" hidden="1" x14ac:dyDescent="0.15">
      <c r="A91" s="204">
        <v>28</v>
      </c>
      <c r="B91" s="65"/>
      <c r="C91">
        <v>10160</v>
      </c>
      <c r="D91">
        <v>8100</v>
      </c>
      <c r="E91">
        <v>5503</v>
      </c>
      <c r="F91">
        <v>4296</v>
      </c>
      <c r="G91">
        <v>3796</v>
      </c>
    </row>
    <row r="92" spans="1:7" hidden="1" x14ac:dyDescent="0.15">
      <c r="A92" s="204">
        <v>29</v>
      </c>
      <c r="B92" s="65"/>
      <c r="C92">
        <v>10160</v>
      </c>
      <c r="D92">
        <v>8100</v>
      </c>
      <c r="E92">
        <v>5503</v>
      </c>
      <c r="F92">
        <v>4296</v>
      </c>
      <c r="G92">
        <v>3796</v>
      </c>
    </row>
    <row r="93" spans="1:7" hidden="1" x14ac:dyDescent="0.15">
      <c r="A93" s="204">
        <v>30</v>
      </c>
      <c r="B93" s="65"/>
      <c r="C93">
        <v>12100</v>
      </c>
      <c r="D93">
        <v>9427</v>
      </c>
      <c r="E93">
        <v>7194</v>
      </c>
      <c r="F93">
        <v>5309</v>
      </c>
      <c r="G93">
        <v>4163</v>
      </c>
    </row>
    <row r="94" spans="1:7" hidden="1" x14ac:dyDescent="0.15">
      <c r="A94" s="204">
        <v>31</v>
      </c>
      <c r="B94" s="65"/>
      <c r="C94">
        <v>12100</v>
      </c>
      <c r="D94">
        <v>9427</v>
      </c>
      <c r="E94">
        <v>7194</v>
      </c>
      <c r="F94">
        <v>5309</v>
      </c>
      <c r="G94">
        <v>4163</v>
      </c>
    </row>
    <row r="95" spans="1:7" s="58" customFormat="1" hidden="1" x14ac:dyDescent="0.15">
      <c r="A95" s="207">
        <v>32</v>
      </c>
      <c r="B95" s="65"/>
      <c r="C95">
        <v>12100</v>
      </c>
      <c r="D95">
        <v>9427</v>
      </c>
      <c r="E95">
        <v>7194</v>
      </c>
      <c r="F95">
        <v>5309</v>
      </c>
      <c r="G95">
        <v>4163</v>
      </c>
    </row>
    <row r="96" spans="1:7" hidden="1" x14ac:dyDescent="0.15">
      <c r="A96" s="204">
        <v>33</v>
      </c>
      <c r="B96" s="65"/>
      <c r="C96">
        <v>12100</v>
      </c>
      <c r="D96">
        <v>9427</v>
      </c>
      <c r="E96">
        <v>7194</v>
      </c>
      <c r="F96">
        <v>5309</v>
      </c>
      <c r="G96">
        <v>4163</v>
      </c>
    </row>
    <row r="97" spans="1:7" hidden="1" x14ac:dyDescent="0.15">
      <c r="A97" s="204">
        <v>34</v>
      </c>
      <c r="B97" s="65"/>
      <c r="C97">
        <v>12100</v>
      </c>
      <c r="D97">
        <v>9427</v>
      </c>
      <c r="E97">
        <v>7194</v>
      </c>
      <c r="F97">
        <v>5309</v>
      </c>
      <c r="G97">
        <v>4163</v>
      </c>
    </row>
    <row r="98" spans="1:7" hidden="1" x14ac:dyDescent="0.15">
      <c r="A98" s="204">
        <v>35</v>
      </c>
      <c r="B98" s="65"/>
      <c r="C98">
        <v>13503</v>
      </c>
      <c r="D98">
        <v>11388</v>
      </c>
      <c r="E98">
        <v>8558</v>
      </c>
      <c r="F98">
        <v>5870</v>
      </c>
      <c r="G98">
        <v>4603</v>
      </c>
    </row>
    <row r="99" spans="1:7" hidden="1" x14ac:dyDescent="0.15">
      <c r="A99" s="204">
        <v>36</v>
      </c>
      <c r="B99" s="65"/>
      <c r="C99">
        <v>13503</v>
      </c>
      <c r="D99">
        <v>11388</v>
      </c>
      <c r="E99">
        <v>8558</v>
      </c>
      <c r="F99">
        <v>5870</v>
      </c>
      <c r="G99">
        <v>4603</v>
      </c>
    </row>
    <row r="100" spans="1:7" hidden="1" x14ac:dyDescent="0.15">
      <c r="A100" s="204">
        <v>37</v>
      </c>
      <c r="B100" s="65"/>
      <c r="C100">
        <v>13503</v>
      </c>
      <c r="D100">
        <v>11388</v>
      </c>
      <c r="E100">
        <v>8558</v>
      </c>
      <c r="F100">
        <v>5870</v>
      </c>
      <c r="G100">
        <v>4603</v>
      </c>
    </row>
    <row r="101" spans="1:7" hidden="1" x14ac:dyDescent="0.15">
      <c r="A101" s="204">
        <v>38</v>
      </c>
      <c r="B101" s="65"/>
      <c r="C101">
        <v>13503</v>
      </c>
      <c r="D101">
        <v>11388</v>
      </c>
      <c r="E101">
        <v>8558</v>
      </c>
      <c r="F101">
        <v>5870</v>
      </c>
      <c r="G101">
        <v>4603</v>
      </c>
    </row>
    <row r="102" spans="1:7" hidden="1" x14ac:dyDescent="0.15">
      <c r="A102" s="204">
        <v>39</v>
      </c>
      <c r="B102" s="65"/>
      <c r="C102">
        <v>13503</v>
      </c>
      <c r="D102">
        <v>11388</v>
      </c>
      <c r="E102">
        <v>8558</v>
      </c>
      <c r="F102">
        <v>5870</v>
      </c>
      <c r="G102">
        <v>4603</v>
      </c>
    </row>
    <row r="103" spans="1:7" hidden="1" x14ac:dyDescent="0.15">
      <c r="A103" s="204">
        <v>40</v>
      </c>
      <c r="B103" s="65"/>
      <c r="C103">
        <v>15128</v>
      </c>
      <c r="D103">
        <v>13343</v>
      </c>
      <c r="E103">
        <v>9536</v>
      </c>
      <c r="F103">
        <v>6521</v>
      </c>
      <c r="G103">
        <v>5117</v>
      </c>
    </row>
    <row r="104" spans="1:7" hidden="1" x14ac:dyDescent="0.15">
      <c r="A104" s="204">
        <v>41</v>
      </c>
      <c r="B104" s="65"/>
      <c r="C104">
        <v>15128</v>
      </c>
      <c r="D104">
        <v>13343</v>
      </c>
      <c r="E104">
        <v>9536</v>
      </c>
      <c r="F104">
        <v>6521</v>
      </c>
      <c r="G104">
        <v>5117</v>
      </c>
    </row>
    <row r="105" spans="1:7" hidden="1" x14ac:dyDescent="0.15">
      <c r="A105" s="204">
        <v>42</v>
      </c>
      <c r="B105" s="65"/>
      <c r="C105">
        <v>15128</v>
      </c>
      <c r="D105">
        <v>13343</v>
      </c>
      <c r="E105">
        <v>9536</v>
      </c>
      <c r="F105">
        <v>6521</v>
      </c>
      <c r="G105">
        <v>5117</v>
      </c>
    </row>
    <row r="106" spans="1:7" hidden="1" x14ac:dyDescent="0.15">
      <c r="A106" s="204">
        <v>43</v>
      </c>
      <c r="B106" s="65"/>
      <c r="C106">
        <v>15128</v>
      </c>
      <c r="D106">
        <v>13343</v>
      </c>
      <c r="E106">
        <v>9536</v>
      </c>
      <c r="F106">
        <v>6521</v>
      </c>
      <c r="G106">
        <v>5117</v>
      </c>
    </row>
    <row r="107" spans="1:7" hidden="1" x14ac:dyDescent="0.15">
      <c r="A107" s="204">
        <v>44</v>
      </c>
      <c r="B107" s="65"/>
      <c r="C107">
        <v>15128</v>
      </c>
      <c r="D107">
        <v>13343</v>
      </c>
      <c r="E107">
        <v>9536</v>
      </c>
      <c r="F107">
        <v>6521</v>
      </c>
      <c r="G107">
        <v>5117</v>
      </c>
    </row>
    <row r="108" spans="1:7" hidden="1" x14ac:dyDescent="0.15">
      <c r="A108" s="204">
        <v>45</v>
      </c>
      <c r="B108" s="65"/>
      <c r="C108">
        <v>16929</v>
      </c>
      <c r="D108">
        <v>13437</v>
      </c>
      <c r="E108">
        <v>10602</v>
      </c>
      <c r="F108">
        <v>7257</v>
      </c>
      <c r="G108">
        <v>5693</v>
      </c>
    </row>
    <row r="109" spans="1:7" hidden="1" x14ac:dyDescent="0.15">
      <c r="A109" s="204">
        <v>46</v>
      </c>
      <c r="B109" s="65"/>
      <c r="C109">
        <v>16929</v>
      </c>
      <c r="D109">
        <v>13437</v>
      </c>
      <c r="E109">
        <v>10602</v>
      </c>
      <c r="F109">
        <v>7257</v>
      </c>
      <c r="G109">
        <v>5693</v>
      </c>
    </row>
    <row r="110" spans="1:7" hidden="1" x14ac:dyDescent="0.15">
      <c r="A110" s="204">
        <v>47</v>
      </c>
      <c r="B110" s="65"/>
      <c r="C110">
        <v>16929</v>
      </c>
      <c r="D110">
        <v>13437</v>
      </c>
      <c r="E110">
        <v>10602</v>
      </c>
      <c r="F110">
        <v>7257</v>
      </c>
      <c r="G110">
        <v>5693</v>
      </c>
    </row>
    <row r="111" spans="1:7" hidden="1" x14ac:dyDescent="0.15">
      <c r="A111" s="204">
        <v>48</v>
      </c>
      <c r="B111" s="65"/>
      <c r="C111">
        <v>16929</v>
      </c>
      <c r="D111">
        <v>13437</v>
      </c>
      <c r="E111">
        <v>10602</v>
      </c>
      <c r="F111">
        <v>7257</v>
      </c>
      <c r="G111">
        <v>5693</v>
      </c>
    </row>
    <row r="112" spans="1:7" hidden="1" x14ac:dyDescent="0.15">
      <c r="A112" s="204">
        <v>49</v>
      </c>
      <c r="B112" s="65"/>
      <c r="C112">
        <v>16929</v>
      </c>
      <c r="D112">
        <v>13437</v>
      </c>
      <c r="E112">
        <v>10602</v>
      </c>
      <c r="F112">
        <v>7257</v>
      </c>
      <c r="G112">
        <v>5693</v>
      </c>
    </row>
    <row r="113" spans="1:7" hidden="1" x14ac:dyDescent="0.15">
      <c r="A113" s="204">
        <v>50</v>
      </c>
      <c r="B113" s="65"/>
      <c r="C113">
        <v>18959</v>
      </c>
      <c r="D113">
        <v>14193</v>
      </c>
      <c r="E113">
        <v>11454</v>
      </c>
      <c r="F113">
        <v>8098</v>
      </c>
      <c r="G113">
        <v>6352</v>
      </c>
    </row>
    <row r="114" spans="1:7" hidden="1" x14ac:dyDescent="0.15">
      <c r="A114" s="204">
        <v>51</v>
      </c>
      <c r="B114" s="65"/>
      <c r="C114">
        <v>18959</v>
      </c>
      <c r="D114">
        <v>14193</v>
      </c>
      <c r="E114">
        <v>11454</v>
      </c>
      <c r="F114">
        <v>8098</v>
      </c>
      <c r="G114">
        <v>6352</v>
      </c>
    </row>
    <row r="115" spans="1:7" hidden="1" x14ac:dyDescent="0.15">
      <c r="A115" s="204">
        <v>52</v>
      </c>
      <c r="B115" s="65"/>
      <c r="C115">
        <v>18959</v>
      </c>
      <c r="D115">
        <v>14193</v>
      </c>
      <c r="E115">
        <v>11454</v>
      </c>
      <c r="F115">
        <v>8098</v>
      </c>
      <c r="G115">
        <v>6352</v>
      </c>
    </row>
    <row r="116" spans="1:7" hidden="1" x14ac:dyDescent="0.15">
      <c r="A116" s="204">
        <v>53</v>
      </c>
      <c r="B116" s="65"/>
      <c r="C116">
        <v>18959</v>
      </c>
      <c r="D116">
        <v>14193</v>
      </c>
      <c r="E116">
        <v>11454</v>
      </c>
      <c r="F116">
        <v>8098</v>
      </c>
      <c r="G116">
        <v>6352</v>
      </c>
    </row>
    <row r="117" spans="1:7" hidden="1" x14ac:dyDescent="0.15">
      <c r="A117" s="204">
        <v>54</v>
      </c>
      <c r="B117" s="65"/>
      <c r="C117">
        <v>18959</v>
      </c>
      <c r="D117">
        <v>14193</v>
      </c>
      <c r="E117">
        <v>11454</v>
      </c>
      <c r="F117">
        <v>8098</v>
      </c>
      <c r="G117">
        <v>6352</v>
      </c>
    </row>
    <row r="118" spans="1:7" hidden="1" x14ac:dyDescent="0.15">
      <c r="A118" s="204">
        <v>55</v>
      </c>
      <c r="B118" s="65"/>
      <c r="C118">
        <v>21202</v>
      </c>
      <c r="D118">
        <v>16564</v>
      </c>
      <c r="E118">
        <v>13314</v>
      </c>
      <c r="F118">
        <v>9026</v>
      </c>
      <c r="G118">
        <v>7085</v>
      </c>
    </row>
    <row r="119" spans="1:7" hidden="1" x14ac:dyDescent="0.15">
      <c r="A119" s="204">
        <v>56</v>
      </c>
      <c r="B119" s="65"/>
      <c r="C119">
        <v>21202</v>
      </c>
      <c r="D119">
        <v>16564</v>
      </c>
      <c r="E119">
        <v>13314</v>
      </c>
      <c r="F119">
        <v>9026</v>
      </c>
      <c r="G119">
        <v>7085</v>
      </c>
    </row>
    <row r="120" spans="1:7" hidden="1" x14ac:dyDescent="0.15">
      <c r="A120" s="204">
        <v>57</v>
      </c>
      <c r="B120" s="65"/>
      <c r="C120">
        <v>21202</v>
      </c>
      <c r="D120">
        <v>16564</v>
      </c>
      <c r="E120">
        <v>13314</v>
      </c>
      <c r="F120">
        <v>9026</v>
      </c>
      <c r="G120">
        <v>7085</v>
      </c>
    </row>
    <row r="121" spans="1:7" hidden="1" x14ac:dyDescent="0.15">
      <c r="A121" s="204">
        <v>58</v>
      </c>
      <c r="B121" s="65"/>
      <c r="C121">
        <v>21202</v>
      </c>
      <c r="D121">
        <v>16564</v>
      </c>
      <c r="E121">
        <v>13314</v>
      </c>
      <c r="F121">
        <v>9026</v>
      </c>
      <c r="G121">
        <v>7085</v>
      </c>
    </row>
    <row r="122" spans="1:7" hidden="1" x14ac:dyDescent="0.15">
      <c r="A122" s="204">
        <v>59</v>
      </c>
      <c r="B122" s="65"/>
      <c r="C122">
        <v>21202</v>
      </c>
      <c r="D122">
        <v>16564</v>
      </c>
      <c r="E122">
        <v>13314</v>
      </c>
      <c r="F122">
        <v>9026</v>
      </c>
      <c r="G122">
        <v>7085</v>
      </c>
    </row>
    <row r="123" spans="1:7" hidden="1" x14ac:dyDescent="0.15">
      <c r="A123" s="204">
        <v>60</v>
      </c>
      <c r="B123" s="65"/>
      <c r="C123">
        <v>22683</v>
      </c>
      <c r="D123">
        <v>20044</v>
      </c>
      <c r="E123">
        <v>14236</v>
      </c>
      <c r="F123">
        <v>9653</v>
      </c>
      <c r="G123">
        <v>7572</v>
      </c>
    </row>
    <row r="124" spans="1:7" hidden="1" x14ac:dyDescent="0.15">
      <c r="A124" s="204">
        <v>61</v>
      </c>
      <c r="B124" s="65"/>
      <c r="C124">
        <v>25279</v>
      </c>
      <c r="D124">
        <v>22333</v>
      </c>
      <c r="E124">
        <v>15843</v>
      </c>
      <c r="F124">
        <v>10744</v>
      </c>
      <c r="G124">
        <v>8427</v>
      </c>
    </row>
    <row r="125" spans="1:7" hidden="1" x14ac:dyDescent="0.15">
      <c r="A125" s="204">
        <v>62</v>
      </c>
      <c r="B125" s="65"/>
      <c r="C125">
        <v>28087</v>
      </c>
      <c r="D125">
        <v>23965</v>
      </c>
      <c r="E125">
        <v>17594</v>
      </c>
      <c r="F125">
        <v>11927</v>
      </c>
      <c r="G125">
        <v>9356</v>
      </c>
    </row>
    <row r="126" spans="1:7" hidden="1" x14ac:dyDescent="0.15">
      <c r="A126" s="204">
        <v>63</v>
      </c>
      <c r="B126" s="65"/>
      <c r="C126">
        <v>31103</v>
      </c>
      <c r="D126">
        <v>25267</v>
      </c>
      <c r="E126">
        <v>19489</v>
      </c>
      <c r="F126">
        <v>13211</v>
      </c>
      <c r="G126">
        <v>10364</v>
      </c>
    </row>
    <row r="127" spans="1:7" hidden="1" x14ac:dyDescent="0.15">
      <c r="A127" s="204">
        <v>64</v>
      </c>
      <c r="B127" s="65"/>
      <c r="C127">
        <v>32855</v>
      </c>
      <c r="D127">
        <v>26811</v>
      </c>
      <c r="E127">
        <v>21517</v>
      </c>
      <c r="F127">
        <v>14584</v>
      </c>
      <c r="G127">
        <v>11444</v>
      </c>
    </row>
    <row r="128" spans="1:7" hidden="1" x14ac:dyDescent="0.15">
      <c r="A128" s="204">
        <v>65</v>
      </c>
      <c r="B128" s="65"/>
      <c r="C128">
        <v>34780</v>
      </c>
      <c r="D128">
        <v>28718</v>
      </c>
      <c r="E128">
        <v>23146</v>
      </c>
      <c r="F128">
        <v>16060</v>
      </c>
      <c r="G128">
        <v>12601</v>
      </c>
    </row>
    <row r="129" spans="1:7" hidden="1" x14ac:dyDescent="0.15">
      <c r="A129" s="204">
        <v>66</v>
      </c>
      <c r="B129" s="65"/>
      <c r="C129">
        <v>37251</v>
      </c>
      <c r="D129">
        <v>31101</v>
      </c>
      <c r="E129">
        <v>25150</v>
      </c>
      <c r="F129">
        <v>17627</v>
      </c>
      <c r="G129">
        <v>13832</v>
      </c>
    </row>
    <row r="130" spans="1:7" hidden="1" x14ac:dyDescent="0.15">
      <c r="A130" s="204">
        <v>67</v>
      </c>
      <c r="B130" s="65"/>
      <c r="C130">
        <v>40166</v>
      </c>
      <c r="D130">
        <v>33881</v>
      </c>
      <c r="E130">
        <v>27524</v>
      </c>
      <c r="F130">
        <v>19289</v>
      </c>
      <c r="G130">
        <v>15131</v>
      </c>
    </row>
    <row r="131" spans="1:7" hidden="1" x14ac:dyDescent="0.15">
      <c r="A131" s="204">
        <v>68</v>
      </c>
      <c r="B131" s="65"/>
      <c r="C131">
        <v>43334</v>
      </c>
      <c r="D131">
        <v>36887</v>
      </c>
      <c r="E131">
        <v>30111</v>
      </c>
      <c r="F131">
        <v>21048</v>
      </c>
      <c r="G131">
        <v>16513</v>
      </c>
    </row>
    <row r="132" spans="1:7" hidden="1" x14ac:dyDescent="0.15">
      <c r="A132" s="204">
        <v>69</v>
      </c>
      <c r="B132" s="65"/>
      <c r="C132">
        <v>46566</v>
      </c>
      <c r="D132">
        <v>39949</v>
      </c>
      <c r="E132">
        <v>32749</v>
      </c>
      <c r="F132">
        <v>22897</v>
      </c>
      <c r="G132">
        <v>17964</v>
      </c>
    </row>
    <row r="133" spans="1:7" hidden="1" x14ac:dyDescent="0.15">
      <c r="A133" s="204">
        <v>70</v>
      </c>
      <c r="B133" s="65"/>
      <c r="C133">
        <v>49671</v>
      </c>
      <c r="D133">
        <v>42898</v>
      </c>
      <c r="E133">
        <v>35283</v>
      </c>
      <c r="F133">
        <v>24846</v>
      </c>
      <c r="G133">
        <v>19490</v>
      </c>
    </row>
    <row r="134" spans="1:7" hidden="1" x14ac:dyDescent="0.15">
      <c r="A134" s="204">
        <v>71</v>
      </c>
      <c r="B134" s="65"/>
      <c r="C134">
        <v>52650</v>
      </c>
      <c r="D134">
        <v>45735</v>
      </c>
      <c r="E134">
        <v>37710</v>
      </c>
      <c r="F134">
        <v>26889</v>
      </c>
      <c r="G134">
        <v>21095</v>
      </c>
    </row>
    <row r="135" spans="1:7" hidden="1" x14ac:dyDescent="0.15">
      <c r="A135" s="204">
        <v>72</v>
      </c>
      <c r="B135" s="65"/>
      <c r="C135">
        <v>55627</v>
      </c>
      <c r="D135">
        <v>48571</v>
      </c>
      <c r="E135">
        <v>40137</v>
      </c>
      <c r="F135">
        <v>29030</v>
      </c>
      <c r="G135">
        <v>22775</v>
      </c>
    </row>
    <row r="136" spans="1:7" hidden="1" x14ac:dyDescent="0.15">
      <c r="A136" s="204">
        <v>73</v>
      </c>
      <c r="B136" s="65"/>
      <c r="C136">
        <v>58606</v>
      </c>
      <c r="D136">
        <v>51407</v>
      </c>
      <c r="E136">
        <v>42564</v>
      </c>
      <c r="F136">
        <v>31263</v>
      </c>
      <c r="G136">
        <v>24526</v>
      </c>
    </row>
    <row r="137" spans="1:7" hidden="1" x14ac:dyDescent="0.15">
      <c r="A137" s="204">
        <v>74</v>
      </c>
      <c r="B137" s="65"/>
      <c r="C137">
        <v>61583</v>
      </c>
      <c r="D137">
        <v>54243</v>
      </c>
      <c r="E137">
        <v>44992</v>
      </c>
      <c r="F137">
        <v>33590</v>
      </c>
      <c r="G137">
        <v>26353</v>
      </c>
    </row>
    <row r="138" spans="1:7" hidden="1" x14ac:dyDescent="0.15">
      <c r="A138" s="204">
        <v>75</v>
      </c>
      <c r="B138" s="65"/>
      <c r="C138">
        <v>64477</v>
      </c>
      <c r="D138">
        <v>56996</v>
      </c>
      <c r="E138">
        <v>47334</v>
      </c>
      <c r="F138">
        <v>36014</v>
      </c>
      <c r="G138">
        <v>27768</v>
      </c>
    </row>
    <row r="139" spans="1:7" hidden="1" x14ac:dyDescent="0.15">
      <c r="A139" s="204">
        <v>76</v>
      </c>
      <c r="B139" s="65"/>
      <c r="C139">
        <v>64477</v>
      </c>
      <c r="D139">
        <v>56996</v>
      </c>
      <c r="E139">
        <v>47334</v>
      </c>
      <c r="F139">
        <v>36014</v>
      </c>
      <c r="G139">
        <v>27768</v>
      </c>
    </row>
    <row r="140" spans="1:7" hidden="1" x14ac:dyDescent="0.15">
      <c r="A140" s="204">
        <v>77</v>
      </c>
      <c r="B140" s="65"/>
      <c r="C140">
        <v>64477</v>
      </c>
      <c r="D140">
        <v>56996</v>
      </c>
      <c r="E140">
        <v>47334</v>
      </c>
      <c r="F140">
        <v>36014</v>
      </c>
      <c r="G140">
        <v>27768</v>
      </c>
    </row>
    <row r="141" spans="1:7" hidden="1" x14ac:dyDescent="0.15">
      <c r="A141" s="204">
        <v>78</v>
      </c>
      <c r="B141" s="65"/>
      <c r="C141">
        <v>64477</v>
      </c>
      <c r="D141">
        <v>56996</v>
      </c>
      <c r="E141">
        <v>47334</v>
      </c>
      <c r="F141">
        <v>36014</v>
      </c>
      <c r="G141">
        <v>27768</v>
      </c>
    </row>
    <row r="142" spans="1:7" hidden="1" x14ac:dyDescent="0.15">
      <c r="A142" s="204">
        <v>79</v>
      </c>
      <c r="B142" s="65"/>
      <c r="C142">
        <v>64477</v>
      </c>
      <c r="D142">
        <v>56996</v>
      </c>
      <c r="E142">
        <v>47334</v>
      </c>
      <c r="F142">
        <v>36014</v>
      </c>
      <c r="G142">
        <v>27768</v>
      </c>
    </row>
    <row r="143" spans="1:7" hidden="1" x14ac:dyDescent="0.15">
      <c r="A143" s="204">
        <v>80</v>
      </c>
      <c r="B143" s="65"/>
      <c r="C143">
        <v>64477</v>
      </c>
      <c r="D143">
        <v>56996</v>
      </c>
      <c r="E143">
        <v>47334</v>
      </c>
      <c r="F143">
        <v>36014</v>
      </c>
      <c r="G143">
        <v>27768</v>
      </c>
    </row>
    <row r="144" spans="1:7" hidden="1" x14ac:dyDescent="0.15">
      <c r="A144" s="204">
        <v>81</v>
      </c>
      <c r="B144" s="65"/>
      <c r="C144">
        <v>64477</v>
      </c>
      <c r="D144">
        <v>56996</v>
      </c>
      <c r="E144">
        <v>47334</v>
      </c>
      <c r="F144">
        <v>36014</v>
      </c>
      <c r="G144">
        <v>27768</v>
      </c>
    </row>
    <row r="145" spans="1:7" hidden="1" x14ac:dyDescent="0.15">
      <c r="A145" s="204">
        <v>82</v>
      </c>
      <c r="B145" s="65"/>
      <c r="C145">
        <v>64477</v>
      </c>
      <c r="D145">
        <v>56996</v>
      </c>
      <c r="E145">
        <v>47334</v>
      </c>
      <c r="F145">
        <v>36014</v>
      </c>
      <c r="G145">
        <v>27768</v>
      </c>
    </row>
    <row r="146" spans="1:7" hidden="1" x14ac:dyDescent="0.15">
      <c r="A146" s="204">
        <v>83</v>
      </c>
      <c r="B146" s="65"/>
      <c r="C146">
        <v>64477</v>
      </c>
      <c r="D146">
        <v>56996</v>
      </c>
      <c r="E146">
        <v>47334</v>
      </c>
      <c r="F146">
        <v>36014</v>
      </c>
      <c r="G146">
        <v>27768</v>
      </c>
    </row>
    <row r="147" spans="1:7" s="69" customFormat="1" hidden="1" x14ac:dyDescent="0.15">
      <c r="A147" s="206">
        <v>84</v>
      </c>
      <c r="B147" s="67" t="s">
        <v>132</v>
      </c>
      <c r="C147">
        <v>64477</v>
      </c>
      <c r="D147">
        <v>56996</v>
      </c>
      <c r="E147">
        <v>47334</v>
      </c>
      <c r="F147">
        <v>36014</v>
      </c>
      <c r="G147">
        <v>27768</v>
      </c>
    </row>
    <row r="148" spans="1:7" hidden="1" x14ac:dyDescent="0.15">
      <c r="A148" s="204">
        <v>1</v>
      </c>
      <c r="B148" s="65" t="s">
        <v>133</v>
      </c>
      <c r="C148">
        <v>977</v>
      </c>
      <c r="D148">
        <v>881</v>
      </c>
      <c r="E148">
        <v>711</v>
      </c>
      <c r="F148">
        <v>713</v>
      </c>
      <c r="G148">
        <v>644</v>
      </c>
    </row>
    <row r="149" spans="1:7" hidden="1" x14ac:dyDescent="0.15">
      <c r="A149" s="204">
        <v>2</v>
      </c>
      <c r="B149" s="65" t="s">
        <v>134</v>
      </c>
      <c r="C149">
        <v>1922</v>
      </c>
      <c r="D149">
        <v>1817</v>
      </c>
      <c r="E149">
        <v>1376</v>
      </c>
      <c r="F149">
        <v>1300</v>
      </c>
      <c r="G149">
        <v>1229</v>
      </c>
    </row>
    <row r="150" spans="1:7" hidden="1" x14ac:dyDescent="0.15">
      <c r="A150" s="206">
        <v>3</v>
      </c>
      <c r="B150" s="67" t="s">
        <v>135</v>
      </c>
      <c r="C150">
        <v>2840</v>
      </c>
      <c r="D150">
        <v>2684</v>
      </c>
      <c r="E150">
        <v>2034</v>
      </c>
      <c r="F150">
        <v>1858</v>
      </c>
      <c r="G150">
        <v>1777</v>
      </c>
    </row>
    <row r="152" spans="1:7" ht="18" hidden="1" x14ac:dyDescent="0.2">
      <c r="A152" s="712" t="s">
        <v>138</v>
      </c>
      <c r="B152" s="713"/>
      <c r="C152" s="713"/>
      <c r="D152" s="713"/>
      <c r="E152" s="713"/>
      <c r="F152" s="713"/>
      <c r="G152" s="714"/>
    </row>
    <row r="153" spans="1:7" ht="18" hidden="1" x14ac:dyDescent="0.2">
      <c r="A153" s="715" t="s">
        <v>76</v>
      </c>
      <c r="B153" s="716"/>
      <c r="C153" s="716"/>
      <c r="D153" s="716"/>
      <c r="E153" s="716"/>
      <c r="F153" s="716"/>
      <c r="G153" s="717"/>
    </row>
    <row r="154" spans="1:7" hidden="1" x14ac:dyDescent="0.15">
      <c r="A154" s="204"/>
      <c r="C154" s="720"/>
      <c r="D154" s="720"/>
      <c r="E154" s="720"/>
      <c r="F154" s="720"/>
      <c r="G154" s="721"/>
    </row>
    <row r="155" spans="1:7" hidden="1" x14ac:dyDescent="0.15">
      <c r="A155" s="734" t="s">
        <v>129</v>
      </c>
      <c r="B155" s="735"/>
      <c r="C155" s="59">
        <v>250</v>
      </c>
      <c r="D155" s="59">
        <v>2000</v>
      </c>
      <c r="E155" s="59">
        <v>5000</v>
      </c>
      <c r="F155" s="59">
        <v>10000</v>
      </c>
      <c r="G155" s="71">
        <v>20000</v>
      </c>
    </row>
    <row r="156" spans="1:7" hidden="1" x14ac:dyDescent="0.15">
      <c r="A156" s="204">
        <v>18</v>
      </c>
      <c r="B156" s="65"/>
      <c r="C156">
        <v>6671</v>
      </c>
      <c r="D156">
        <v>4908</v>
      </c>
      <c r="E156">
        <v>4475</v>
      </c>
      <c r="F156">
        <v>2755</v>
      </c>
      <c r="G156">
        <v>2389</v>
      </c>
    </row>
    <row r="157" spans="1:7" hidden="1" x14ac:dyDescent="0.15">
      <c r="A157" s="204">
        <v>19</v>
      </c>
      <c r="B157" s="65"/>
      <c r="C157">
        <v>6671</v>
      </c>
      <c r="D157">
        <v>4908</v>
      </c>
      <c r="E157">
        <v>4475</v>
      </c>
      <c r="F157">
        <v>2755</v>
      </c>
      <c r="G157">
        <v>2389</v>
      </c>
    </row>
    <row r="158" spans="1:7" hidden="1" x14ac:dyDescent="0.15">
      <c r="A158" s="204">
        <v>20</v>
      </c>
      <c r="B158" s="65"/>
      <c r="C158">
        <v>6671</v>
      </c>
      <c r="D158">
        <v>4908</v>
      </c>
      <c r="E158">
        <v>4475</v>
      </c>
      <c r="F158">
        <v>2755</v>
      </c>
      <c r="G158">
        <v>2389</v>
      </c>
    </row>
    <row r="159" spans="1:7" hidden="1" x14ac:dyDescent="0.15">
      <c r="A159" s="204">
        <v>21</v>
      </c>
      <c r="B159" s="65"/>
      <c r="C159">
        <v>6671</v>
      </c>
      <c r="D159">
        <v>4908</v>
      </c>
      <c r="E159">
        <v>4475</v>
      </c>
      <c r="F159">
        <v>2755</v>
      </c>
      <c r="G159">
        <v>2389</v>
      </c>
    </row>
    <row r="160" spans="1:7" hidden="1" x14ac:dyDescent="0.15">
      <c r="A160" s="204">
        <v>22</v>
      </c>
      <c r="B160" s="65"/>
      <c r="C160">
        <v>6671</v>
      </c>
      <c r="D160">
        <v>4908</v>
      </c>
      <c r="E160">
        <v>4475</v>
      </c>
      <c r="F160">
        <v>2755</v>
      </c>
      <c r="G160">
        <v>2389</v>
      </c>
    </row>
    <row r="161" spans="1:7" hidden="1" x14ac:dyDescent="0.15">
      <c r="A161" s="204">
        <v>23</v>
      </c>
      <c r="B161" s="65"/>
      <c r="C161">
        <v>6671</v>
      </c>
      <c r="D161">
        <v>4908</v>
      </c>
      <c r="E161">
        <v>4475</v>
      </c>
      <c r="F161">
        <v>2755</v>
      </c>
      <c r="G161">
        <v>2389</v>
      </c>
    </row>
    <row r="162" spans="1:7" hidden="1" x14ac:dyDescent="0.15">
      <c r="A162" s="204">
        <v>24</v>
      </c>
      <c r="B162" s="65"/>
      <c r="C162">
        <v>6671</v>
      </c>
      <c r="D162">
        <v>4908</v>
      </c>
      <c r="E162">
        <v>4475</v>
      </c>
      <c r="F162">
        <v>2755</v>
      </c>
      <c r="G162">
        <v>2389</v>
      </c>
    </row>
    <row r="163" spans="1:7" hidden="1" x14ac:dyDescent="0.15">
      <c r="A163" s="204">
        <v>25</v>
      </c>
      <c r="B163" s="65"/>
      <c r="C163">
        <v>7581</v>
      </c>
      <c r="D163">
        <v>6215</v>
      </c>
      <c r="E163">
        <v>4520</v>
      </c>
      <c r="F163">
        <v>3243</v>
      </c>
      <c r="G163">
        <v>2545</v>
      </c>
    </row>
    <row r="164" spans="1:7" hidden="1" x14ac:dyDescent="0.15">
      <c r="A164" s="204">
        <v>26</v>
      </c>
      <c r="B164" s="65"/>
      <c r="C164">
        <v>7581</v>
      </c>
      <c r="D164">
        <v>6215</v>
      </c>
      <c r="E164">
        <v>4520</v>
      </c>
      <c r="F164">
        <v>3243</v>
      </c>
      <c r="G164">
        <v>2545</v>
      </c>
    </row>
    <row r="165" spans="1:7" hidden="1" x14ac:dyDescent="0.15">
      <c r="A165" s="204">
        <v>27</v>
      </c>
      <c r="B165" s="65"/>
      <c r="C165">
        <v>7581</v>
      </c>
      <c r="D165">
        <v>6215</v>
      </c>
      <c r="E165">
        <v>4520</v>
      </c>
      <c r="F165">
        <v>3243</v>
      </c>
      <c r="G165">
        <v>2545</v>
      </c>
    </row>
    <row r="166" spans="1:7" hidden="1" x14ac:dyDescent="0.15">
      <c r="A166" s="204">
        <v>28</v>
      </c>
      <c r="B166" s="65"/>
      <c r="C166">
        <v>7581</v>
      </c>
      <c r="D166">
        <v>6215</v>
      </c>
      <c r="E166">
        <v>4520</v>
      </c>
      <c r="F166">
        <v>3243</v>
      </c>
      <c r="G166">
        <v>2545</v>
      </c>
    </row>
    <row r="167" spans="1:7" hidden="1" x14ac:dyDescent="0.15">
      <c r="A167" s="204">
        <v>29</v>
      </c>
      <c r="B167" s="65"/>
      <c r="C167">
        <v>7581</v>
      </c>
      <c r="D167">
        <v>6215</v>
      </c>
      <c r="E167">
        <v>4520</v>
      </c>
      <c r="F167">
        <v>3243</v>
      </c>
      <c r="G167">
        <v>2545</v>
      </c>
    </row>
    <row r="168" spans="1:7" hidden="1" x14ac:dyDescent="0.15">
      <c r="A168" s="204">
        <v>30</v>
      </c>
      <c r="B168" s="65"/>
      <c r="C168">
        <v>8552</v>
      </c>
      <c r="D168">
        <v>7960</v>
      </c>
      <c r="E168">
        <v>5379</v>
      </c>
      <c r="F168">
        <v>3608</v>
      </c>
      <c r="G168">
        <v>2832</v>
      </c>
    </row>
    <row r="169" spans="1:7" hidden="1" x14ac:dyDescent="0.15">
      <c r="A169" s="204">
        <v>31</v>
      </c>
      <c r="B169" s="65"/>
      <c r="C169">
        <v>8552</v>
      </c>
      <c r="D169">
        <v>7960</v>
      </c>
      <c r="E169">
        <v>5379</v>
      </c>
      <c r="F169">
        <v>3608</v>
      </c>
      <c r="G169">
        <v>2832</v>
      </c>
    </row>
    <row r="170" spans="1:7" hidden="1" x14ac:dyDescent="0.15">
      <c r="A170" s="204">
        <v>32</v>
      </c>
      <c r="B170" s="65"/>
      <c r="C170">
        <v>8552</v>
      </c>
      <c r="D170">
        <v>7960</v>
      </c>
      <c r="E170">
        <v>5379</v>
      </c>
      <c r="F170">
        <v>3608</v>
      </c>
      <c r="G170">
        <v>2832</v>
      </c>
    </row>
    <row r="171" spans="1:7" hidden="1" x14ac:dyDescent="0.15">
      <c r="A171" s="204">
        <v>33</v>
      </c>
      <c r="B171" s="65"/>
      <c r="C171">
        <v>8552</v>
      </c>
      <c r="D171">
        <v>7960</v>
      </c>
      <c r="E171">
        <v>5379</v>
      </c>
      <c r="F171">
        <v>3608</v>
      </c>
      <c r="G171">
        <v>2832</v>
      </c>
    </row>
    <row r="172" spans="1:7" hidden="1" x14ac:dyDescent="0.15">
      <c r="A172" s="204">
        <v>34</v>
      </c>
      <c r="B172" s="65"/>
      <c r="C172">
        <v>8552</v>
      </c>
      <c r="D172">
        <v>7960</v>
      </c>
      <c r="E172">
        <v>5379</v>
      </c>
      <c r="F172">
        <v>3608</v>
      </c>
      <c r="G172">
        <v>2832</v>
      </c>
    </row>
    <row r="173" spans="1:7" hidden="1" x14ac:dyDescent="0.15">
      <c r="A173" s="204">
        <v>35</v>
      </c>
      <c r="B173" s="65"/>
      <c r="C173">
        <v>9679</v>
      </c>
      <c r="D173">
        <v>9341</v>
      </c>
      <c r="E173">
        <v>6144</v>
      </c>
      <c r="F173">
        <v>4041</v>
      </c>
      <c r="G173">
        <v>3170</v>
      </c>
    </row>
    <row r="174" spans="1:7" hidden="1" x14ac:dyDescent="0.15">
      <c r="A174" s="204">
        <v>36</v>
      </c>
      <c r="B174" s="65"/>
      <c r="C174">
        <v>9679</v>
      </c>
      <c r="D174">
        <v>9341</v>
      </c>
      <c r="E174">
        <v>6144</v>
      </c>
      <c r="F174">
        <v>4041</v>
      </c>
      <c r="G174">
        <v>3170</v>
      </c>
    </row>
    <row r="175" spans="1:7" hidden="1" x14ac:dyDescent="0.15">
      <c r="A175" s="204">
        <v>37</v>
      </c>
      <c r="B175" s="65"/>
      <c r="C175">
        <v>9679</v>
      </c>
      <c r="D175">
        <v>9341</v>
      </c>
      <c r="E175">
        <v>6144</v>
      </c>
      <c r="F175">
        <v>4041</v>
      </c>
      <c r="G175">
        <v>3170</v>
      </c>
    </row>
    <row r="176" spans="1:7" hidden="1" x14ac:dyDescent="0.15">
      <c r="A176" s="204">
        <v>38</v>
      </c>
      <c r="B176" s="65"/>
      <c r="C176">
        <v>9679</v>
      </c>
      <c r="D176">
        <v>9341</v>
      </c>
      <c r="E176">
        <v>6144</v>
      </c>
      <c r="F176">
        <v>4041</v>
      </c>
      <c r="G176">
        <v>3170</v>
      </c>
    </row>
    <row r="177" spans="1:7" hidden="1" x14ac:dyDescent="0.15">
      <c r="A177" s="204">
        <v>39</v>
      </c>
      <c r="B177" s="65"/>
      <c r="C177">
        <v>9679</v>
      </c>
      <c r="D177">
        <v>9341</v>
      </c>
      <c r="E177">
        <v>6144</v>
      </c>
      <c r="F177">
        <v>4041</v>
      </c>
      <c r="G177">
        <v>3170</v>
      </c>
    </row>
    <row r="178" spans="1:7" hidden="1" x14ac:dyDescent="0.15">
      <c r="A178" s="204">
        <v>40</v>
      </c>
      <c r="B178" s="65"/>
      <c r="C178">
        <v>10978</v>
      </c>
      <c r="D178">
        <v>9719</v>
      </c>
      <c r="E178">
        <v>6577</v>
      </c>
      <c r="F178">
        <v>4547</v>
      </c>
      <c r="G178">
        <v>3567</v>
      </c>
    </row>
    <row r="179" spans="1:7" hidden="1" x14ac:dyDescent="0.15">
      <c r="A179" s="204">
        <v>41</v>
      </c>
      <c r="B179" s="65"/>
      <c r="C179">
        <v>10978</v>
      </c>
      <c r="D179">
        <v>9719</v>
      </c>
      <c r="E179">
        <v>6577</v>
      </c>
      <c r="F179">
        <v>4547</v>
      </c>
      <c r="G179">
        <v>3567</v>
      </c>
    </row>
    <row r="180" spans="1:7" hidden="1" x14ac:dyDescent="0.15">
      <c r="A180" s="204">
        <v>42</v>
      </c>
      <c r="B180" s="65"/>
      <c r="C180">
        <v>10978</v>
      </c>
      <c r="D180">
        <v>9719</v>
      </c>
      <c r="E180">
        <v>6577</v>
      </c>
      <c r="F180">
        <v>4547</v>
      </c>
      <c r="G180">
        <v>3567</v>
      </c>
    </row>
    <row r="181" spans="1:7" hidden="1" x14ac:dyDescent="0.15">
      <c r="A181" s="204">
        <v>43</v>
      </c>
      <c r="B181" s="65"/>
      <c r="C181">
        <v>10978</v>
      </c>
      <c r="D181">
        <v>9719</v>
      </c>
      <c r="E181">
        <v>6577</v>
      </c>
      <c r="F181">
        <v>4547</v>
      </c>
      <c r="G181">
        <v>3567</v>
      </c>
    </row>
    <row r="182" spans="1:7" hidden="1" x14ac:dyDescent="0.15">
      <c r="A182" s="204">
        <v>44</v>
      </c>
      <c r="B182" s="65"/>
      <c r="C182">
        <v>10978</v>
      </c>
      <c r="D182">
        <v>9719</v>
      </c>
      <c r="E182">
        <v>6577</v>
      </c>
      <c r="F182">
        <v>4547</v>
      </c>
      <c r="G182">
        <v>3567</v>
      </c>
    </row>
    <row r="183" spans="1:7" hidden="1" x14ac:dyDescent="0.15">
      <c r="A183" s="204">
        <v>45</v>
      </c>
      <c r="B183" s="65"/>
      <c r="C183">
        <v>12424</v>
      </c>
      <c r="D183">
        <v>10593</v>
      </c>
      <c r="E183">
        <v>7090</v>
      </c>
      <c r="F183">
        <v>5117</v>
      </c>
      <c r="G183">
        <v>4017</v>
      </c>
    </row>
    <row r="184" spans="1:7" hidden="1" x14ac:dyDescent="0.15">
      <c r="A184" s="204">
        <v>46</v>
      </c>
      <c r="B184" s="65"/>
      <c r="C184">
        <v>12424</v>
      </c>
      <c r="D184">
        <v>10593</v>
      </c>
      <c r="E184">
        <v>7090</v>
      </c>
      <c r="F184">
        <v>5117</v>
      </c>
      <c r="G184">
        <v>4017</v>
      </c>
    </row>
    <row r="185" spans="1:7" hidden="1" x14ac:dyDescent="0.15">
      <c r="A185" s="204">
        <v>47</v>
      </c>
      <c r="B185" s="65"/>
      <c r="C185">
        <v>12424</v>
      </c>
      <c r="D185">
        <v>10593</v>
      </c>
      <c r="E185">
        <v>7090</v>
      </c>
      <c r="F185">
        <v>5117</v>
      </c>
      <c r="G185">
        <v>4017</v>
      </c>
    </row>
    <row r="186" spans="1:7" hidden="1" x14ac:dyDescent="0.15">
      <c r="A186" s="204">
        <v>48</v>
      </c>
      <c r="B186" s="65"/>
      <c r="C186">
        <v>12424</v>
      </c>
      <c r="D186">
        <v>10593</v>
      </c>
      <c r="E186">
        <v>7090</v>
      </c>
      <c r="F186">
        <v>5117</v>
      </c>
      <c r="G186">
        <v>4017</v>
      </c>
    </row>
    <row r="187" spans="1:7" hidden="1" x14ac:dyDescent="0.15">
      <c r="A187" s="204">
        <v>49</v>
      </c>
      <c r="B187" s="65"/>
      <c r="C187">
        <v>12424</v>
      </c>
      <c r="D187">
        <v>10593</v>
      </c>
      <c r="E187">
        <v>7090</v>
      </c>
      <c r="F187">
        <v>5117</v>
      </c>
      <c r="G187">
        <v>4017</v>
      </c>
    </row>
    <row r="188" spans="1:7" hidden="1" x14ac:dyDescent="0.15">
      <c r="A188" s="204">
        <v>50</v>
      </c>
      <c r="B188" s="65"/>
      <c r="C188">
        <v>14058</v>
      </c>
      <c r="D188">
        <v>11743</v>
      </c>
      <c r="E188">
        <v>7714</v>
      </c>
      <c r="F188">
        <v>5617</v>
      </c>
      <c r="G188">
        <v>4524</v>
      </c>
    </row>
    <row r="189" spans="1:7" hidden="1" x14ac:dyDescent="0.15">
      <c r="A189" s="204">
        <v>51</v>
      </c>
      <c r="B189" s="65"/>
      <c r="C189">
        <v>14058</v>
      </c>
      <c r="D189">
        <v>11743</v>
      </c>
      <c r="E189">
        <v>7714</v>
      </c>
      <c r="F189">
        <v>5617</v>
      </c>
      <c r="G189">
        <v>4524</v>
      </c>
    </row>
    <row r="190" spans="1:7" hidden="1" x14ac:dyDescent="0.15">
      <c r="A190" s="204">
        <v>52</v>
      </c>
      <c r="B190" s="65"/>
      <c r="C190">
        <v>14058</v>
      </c>
      <c r="D190">
        <v>11743</v>
      </c>
      <c r="E190">
        <v>7714</v>
      </c>
      <c r="F190">
        <v>5617</v>
      </c>
      <c r="G190">
        <v>4524</v>
      </c>
    </row>
    <row r="191" spans="1:7" hidden="1" x14ac:dyDescent="0.15">
      <c r="A191" s="204">
        <v>53</v>
      </c>
      <c r="B191" s="65"/>
      <c r="C191">
        <v>14058</v>
      </c>
      <c r="D191">
        <v>11743</v>
      </c>
      <c r="E191">
        <v>7714</v>
      </c>
      <c r="F191">
        <v>5617</v>
      </c>
      <c r="G191">
        <v>4524</v>
      </c>
    </row>
    <row r="192" spans="1:7" hidden="1" x14ac:dyDescent="0.15">
      <c r="A192" s="204">
        <v>54</v>
      </c>
      <c r="B192" s="65"/>
      <c r="C192">
        <v>14058</v>
      </c>
      <c r="D192">
        <v>11743</v>
      </c>
      <c r="E192">
        <v>7714</v>
      </c>
      <c r="F192">
        <v>5617</v>
      </c>
      <c r="G192">
        <v>4524</v>
      </c>
    </row>
    <row r="193" spans="1:7" hidden="1" x14ac:dyDescent="0.15">
      <c r="A193" s="204">
        <v>55</v>
      </c>
      <c r="B193" s="65"/>
      <c r="C193">
        <v>15857</v>
      </c>
      <c r="D193">
        <v>15353</v>
      </c>
      <c r="E193">
        <v>10154</v>
      </c>
      <c r="F193">
        <v>6484</v>
      </c>
      <c r="G193">
        <v>5090</v>
      </c>
    </row>
    <row r="194" spans="1:7" hidden="1" x14ac:dyDescent="0.15">
      <c r="A194" s="204">
        <v>56</v>
      </c>
      <c r="B194" s="65"/>
      <c r="C194">
        <v>15857</v>
      </c>
      <c r="D194">
        <v>15353</v>
      </c>
      <c r="E194">
        <v>10154</v>
      </c>
      <c r="F194">
        <v>6484</v>
      </c>
      <c r="G194">
        <v>5090</v>
      </c>
    </row>
    <row r="195" spans="1:7" hidden="1" x14ac:dyDescent="0.15">
      <c r="A195" s="204">
        <v>57</v>
      </c>
      <c r="B195" s="65"/>
      <c r="C195">
        <v>15857</v>
      </c>
      <c r="D195">
        <v>15353</v>
      </c>
      <c r="E195">
        <v>10154</v>
      </c>
      <c r="F195">
        <v>6484</v>
      </c>
      <c r="G195">
        <v>5090</v>
      </c>
    </row>
    <row r="196" spans="1:7" hidden="1" x14ac:dyDescent="0.15">
      <c r="A196" s="204">
        <v>58</v>
      </c>
      <c r="B196" s="65"/>
      <c r="C196">
        <v>15857</v>
      </c>
      <c r="D196">
        <v>15353</v>
      </c>
      <c r="E196">
        <v>10154</v>
      </c>
      <c r="F196">
        <v>6484</v>
      </c>
      <c r="G196">
        <v>5090</v>
      </c>
    </row>
    <row r="197" spans="1:7" hidden="1" x14ac:dyDescent="0.15">
      <c r="A197" s="204">
        <v>59</v>
      </c>
      <c r="B197" s="65"/>
      <c r="C197">
        <v>15857</v>
      </c>
      <c r="D197">
        <v>15353</v>
      </c>
      <c r="E197">
        <v>10154</v>
      </c>
      <c r="F197">
        <v>6484</v>
      </c>
      <c r="G197">
        <v>5090</v>
      </c>
    </row>
    <row r="198" spans="1:7" hidden="1" x14ac:dyDescent="0.15">
      <c r="A198" s="204">
        <v>60</v>
      </c>
      <c r="B198" s="65"/>
      <c r="C198">
        <v>17055</v>
      </c>
      <c r="D198">
        <v>16653</v>
      </c>
      <c r="E198">
        <v>10908</v>
      </c>
      <c r="F198">
        <v>6968</v>
      </c>
      <c r="G198">
        <v>5468</v>
      </c>
    </row>
    <row r="199" spans="1:7" hidden="1" x14ac:dyDescent="0.15">
      <c r="A199" s="204">
        <v>61</v>
      </c>
      <c r="B199" s="65"/>
      <c r="C199">
        <v>19145</v>
      </c>
      <c r="D199">
        <v>18695</v>
      </c>
      <c r="E199">
        <v>12237</v>
      </c>
      <c r="F199">
        <v>7816</v>
      </c>
      <c r="G199">
        <v>6131</v>
      </c>
    </row>
    <row r="200" spans="1:7" hidden="1" x14ac:dyDescent="0.15">
      <c r="A200" s="204">
        <v>62</v>
      </c>
      <c r="B200" s="65"/>
      <c r="C200">
        <v>21410</v>
      </c>
      <c r="D200">
        <v>20908</v>
      </c>
      <c r="E200">
        <v>13674</v>
      </c>
      <c r="F200">
        <v>8734</v>
      </c>
      <c r="G200">
        <v>6855</v>
      </c>
    </row>
    <row r="201" spans="1:7" hidden="1" x14ac:dyDescent="0.15">
      <c r="A201" s="204">
        <v>63</v>
      </c>
      <c r="B201" s="65"/>
      <c r="C201">
        <v>23840</v>
      </c>
      <c r="D201">
        <v>23182</v>
      </c>
      <c r="E201">
        <v>15234</v>
      </c>
      <c r="F201">
        <v>9731</v>
      </c>
      <c r="G201">
        <v>7638</v>
      </c>
    </row>
    <row r="202" spans="1:7" hidden="1" x14ac:dyDescent="0.15">
      <c r="A202" s="204">
        <v>64</v>
      </c>
      <c r="B202" s="65"/>
      <c r="C202">
        <v>26449</v>
      </c>
      <c r="D202">
        <v>24822</v>
      </c>
      <c r="E202">
        <v>16906</v>
      </c>
      <c r="F202">
        <v>10800</v>
      </c>
      <c r="G202">
        <v>8470</v>
      </c>
    </row>
    <row r="203" spans="1:7" hidden="1" x14ac:dyDescent="0.15">
      <c r="A203" s="204">
        <v>65</v>
      </c>
      <c r="B203" s="65"/>
      <c r="C203">
        <v>29227</v>
      </c>
      <c r="D203">
        <v>26686</v>
      </c>
      <c r="E203">
        <v>18694</v>
      </c>
      <c r="F203">
        <v>11941</v>
      </c>
      <c r="G203">
        <v>9368</v>
      </c>
    </row>
    <row r="204" spans="1:7" hidden="1" x14ac:dyDescent="0.15">
      <c r="A204" s="204">
        <v>66</v>
      </c>
      <c r="B204" s="65"/>
      <c r="C204">
        <v>32178</v>
      </c>
      <c r="D204">
        <v>28856</v>
      </c>
      <c r="E204">
        <v>20604</v>
      </c>
      <c r="F204">
        <v>13159</v>
      </c>
      <c r="G204">
        <v>10325</v>
      </c>
    </row>
    <row r="205" spans="1:7" hidden="1" x14ac:dyDescent="0.15">
      <c r="A205" s="204">
        <v>67</v>
      </c>
      <c r="B205" s="65"/>
      <c r="C205">
        <v>35299</v>
      </c>
      <c r="D205">
        <v>31308</v>
      </c>
      <c r="E205">
        <v>22621</v>
      </c>
      <c r="F205">
        <v>14448</v>
      </c>
      <c r="G205">
        <v>11336</v>
      </c>
    </row>
    <row r="206" spans="1:7" hidden="1" x14ac:dyDescent="0.15">
      <c r="A206" s="204">
        <v>68</v>
      </c>
      <c r="B206" s="65"/>
      <c r="C206">
        <v>38594</v>
      </c>
      <c r="D206">
        <v>33921</v>
      </c>
      <c r="E206">
        <v>24759</v>
      </c>
      <c r="F206">
        <v>15815</v>
      </c>
      <c r="G206">
        <v>12410</v>
      </c>
    </row>
    <row r="207" spans="1:7" hidden="1" x14ac:dyDescent="0.15">
      <c r="A207" s="204">
        <v>69</v>
      </c>
      <c r="B207" s="65"/>
      <c r="C207">
        <v>42059</v>
      </c>
      <c r="D207">
        <v>36574</v>
      </c>
      <c r="E207">
        <v>27010</v>
      </c>
      <c r="F207">
        <v>17252</v>
      </c>
      <c r="G207">
        <v>13536</v>
      </c>
    </row>
    <row r="208" spans="1:7" hidden="1" x14ac:dyDescent="0.15">
      <c r="A208" s="204">
        <v>70</v>
      </c>
      <c r="B208" s="65"/>
      <c r="C208">
        <v>45701</v>
      </c>
      <c r="D208">
        <v>39148</v>
      </c>
      <c r="E208">
        <v>29377</v>
      </c>
      <c r="F208">
        <v>18768</v>
      </c>
      <c r="G208">
        <v>14724</v>
      </c>
    </row>
    <row r="209" spans="1:7" hidden="1" x14ac:dyDescent="0.15">
      <c r="A209" s="204">
        <v>71</v>
      </c>
      <c r="B209" s="65"/>
      <c r="C209">
        <v>49515</v>
      </c>
      <c r="D209">
        <v>41640</v>
      </c>
      <c r="E209">
        <v>31866</v>
      </c>
      <c r="F209">
        <v>20351</v>
      </c>
      <c r="G209">
        <v>15968</v>
      </c>
    </row>
    <row r="210" spans="1:7" hidden="1" x14ac:dyDescent="0.15">
      <c r="A210" s="204">
        <v>72</v>
      </c>
      <c r="B210" s="65"/>
      <c r="C210">
        <v>53239</v>
      </c>
      <c r="D210">
        <v>44132</v>
      </c>
      <c r="E210">
        <v>34466</v>
      </c>
      <c r="F210">
        <v>22016</v>
      </c>
      <c r="G210">
        <v>17271</v>
      </c>
    </row>
    <row r="211" spans="1:7" hidden="1" x14ac:dyDescent="0.15">
      <c r="A211" s="204">
        <v>73</v>
      </c>
      <c r="B211" s="65"/>
      <c r="C211">
        <v>56197</v>
      </c>
      <c r="D211">
        <v>46625</v>
      </c>
      <c r="E211">
        <v>36678</v>
      </c>
      <c r="F211">
        <v>23750</v>
      </c>
      <c r="G211">
        <v>18630</v>
      </c>
    </row>
    <row r="212" spans="1:7" hidden="1" x14ac:dyDescent="0.15">
      <c r="A212" s="204">
        <v>74</v>
      </c>
      <c r="B212" s="65"/>
      <c r="C212">
        <v>59155</v>
      </c>
      <c r="D212">
        <v>49118</v>
      </c>
      <c r="E212">
        <v>38802</v>
      </c>
      <c r="F212">
        <v>25560</v>
      </c>
      <c r="G212">
        <v>19773</v>
      </c>
    </row>
    <row r="213" spans="1:7" hidden="1" x14ac:dyDescent="0.15">
      <c r="A213" s="204">
        <v>75</v>
      </c>
      <c r="B213" s="65"/>
      <c r="C213">
        <v>62021</v>
      </c>
      <c r="D213">
        <v>51515</v>
      </c>
      <c r="E213">
        <v>40835</v>
      </c>
      <c r="F213">
        <v>27446</v>
      </c>
      <c r="G213">
        <v>20769</v>
      </c>
    </row>
    <row r="214" spans="1:7" hidden="1" x14ac:dyDescent="0.15">
      <c r="A214" s="204">
        <v>76</v>
      </c>
      <c r="B214" s="65"/>
      <c r="C214">
        <v>62021</v>
      </c>
      <c r="D214">
        <v>51515</v>
      </c>
      <c r="E214">
        <v>40835</v>
      </c>
      <c r="F214">
        <v>27446</v>
      </c>
      <c r="G214">
        <v>20769</v>
      </c>
    </row>
    <row r="215" spans="1:7" hidden="1" x14ac:dyDescent="0.15">
      <c r="A215" s="204">
        <v>77</v>
      </c>
      <c r="B215" s="65"/>
      <c r="C215">
        <v>62021</v>
      </c>
      <c r="D215">
        <v>51515</v>
      </c>
      <c r="E215">
        <v>40835</v>
      </c>
      <c r="F215">
        <v>27446</v>
      </c>
      <c r="G215">
        <v>20769</v>
      </c>
    </row>
    <row r="216" spans="1:7" hidden="1" x14ac:dyDescent="0.15">
      <c r="A216" s="204">
        <v>78</v>
      </c>
      <c r="B216" s="65"/>
      <c r="C216">
        <v>62021</v>
      </c>
      <c r="D216">
        <v>51515</v>
      </c>
      <c r="E216">
        <v>40835</v>
      </c>
      <c r="F216">
        <v>27446</v>
      </c>
      <c r="G216">
        <v>20769</v>
      </c>
    </row>
    <row r="217" spans="1:7" hidden="1" x14ac:dyDescent="0.15">
      <c r="A217" s="204">
        <v>79</v>
      </c>
      <c r="B217" s="65"/>
      <c r="C217">
        <v>62021</v>
      </c>
      <c r="D217">
        <v>51515</v>
      </c>
      <c r="E217">
        <v>40835</v>
      </c>
      <c r="F217">
        <v>27446</v>
      </c>
      <c r="G217">
        <v>20769</v>
      </c>
    </row>
    <row r="218" spans="1:7" hidden="1" x14ac:dyDescent="0.15">
      <c r="A218" s="204">
        <v>80</v>
      </c>
      <c r="B218" s="65"/>
      <c r="C218">
        <v>62021</v>
      </c>
      <c r="D218">
        <v>51515</v>
      </c>
      <c r="E218">
        <v>40835</v>
      </c>
      <c r="F218">
        <v>27446</v>
      </c>
      <c r="G218">
        <v>20769</v>
      </c>
    </row>
    <row r="219" spans="1:7" hidden="1" x14ac:dyDescent="0.15">
      <c r="A219" s="204">
        <v>81</v>
      </c>
      <c r="B219" s="65"/>
      <c r="C219">
        <v>62021</v>
      </c>
      <c r="D219">
        <v>51515</v>
      </c>
      <c r="E219">
        <v>40835</v>
      </c>
      <c r="F219">
        <v>27446</v>
      </c>
      <c r="G219">
        <v>20769</v>
      </c>
    </row>
    <row r="220" spans="1:7" hidden="1" x14ac:dyDescent="0.15">
      <c r="A220" s="204">
        <v>82</v>
      </c>
      <c r="B220" s="65"/>
      <c r="C220">
        <v>62021</v>
      </c>
      <c r="D220">
        <v>51515</v>
      </c>
      <c r="E220">
        <v>40835</v>
      </c>
      <c r="F220">
        <v>27446</v>
      </c>
      <c r="G220">
        <v>20769</v>
      </c>
    </row>
    <row r="221" spans="1:7" hidden="1" x14ac:dyDescent="0.15">
      <c r="A221" s="204">
        <v>83</v>
      </c>
      <c r="B221" s="65"/>
      <c r="C221">
        <v>62021</v>
      </c>
      <c r="D221">
        <v>51515</v>
      </c>
      <c r="E221">
        <v>40835</v>
      </c>
      <c r="F221">
        <v>27446</v>
      </c>
      <c r="G221">
        <v>20769</v>
      </c>
    </row>
    <row r="222" spans="1:7" s="69" customFormat="1" hidden="1" x14ac:dyDescent="0.15">
      <c r="A222" s="206">
        <v>84</v>
      </c>
      <c r="B222" s="67" t="s">
        <v>132</v>
      </c>
      <c r="C222">
        <v>62021</v>
      </c>
      <c r="D222">
        <v>51515</v>
      </c>
      <c r="E222">
        <v>40835</v>
      </c>
      <c r="F222">
        <v>27446</v>
      </c>
      <c r="G222">
        <v>20769</v>
      </c>
    </row>
    <row r="223" spans="1:7" hidden="1" x14ac:dyDescent="0.15">
      <c r="A223" s="204">
        <v>1</v>
      </c>
      <c r="B223" s="65" t="s">
        <v>133</v>
      </c>
      <c r="C223">
        <v>1150</v>
      </c>
      <c r="D223">
        <v>1053</v>
      </c>
      <c r="E223">
        <v>669</v>
      </c>
      <c r="F223">
        <v>624</v>
      </c>
      <c r="G223">
        <v>568</v>
      </c>
    </row>
    <row r="224" spans="1:7" hidden="1" x14ac:dyDescent="0.15">
      <c r="A224" s="204">
        <v>2</v>
      </c>
      <c r="B224" s="65" t="s">
        <v>134</v>
      </c>
      <c r="C224">
        <v>2262</v>
      </c>
      <c r="D224">
        <v>1725</v>
      </c>
      <c r="E224">
        <v>1137</v>
      </c>
      <c r="F224">
        <v>1031</v>
      </c>
      <c r="G224">
        <v>946</v>
      </c>
    </row>
    <row r="225" spans="1:7" hidden="1" x14ac:dyDescent="0.15">
      <c r="A225" s="206">
        <v>3</v>
      </c>
      <c r="B225" s="67" t="s">
        <v>135</v>
      </c>
      <c r="C225">
        <v>3342</v>
      </c>
      <c r="D225">
        <v>2363</v>
      </c>
      <c r="E225">
        <v>1616</v>
      </c>
      <c r="F225">
        <v>1420</v>
      </c>
      <c r="G225">
        <v>1302</v>
      </c>
    </row>
    <row r="227" spans="1:7" ht="18" hidden="1" x14ac:dyDescent="0.2">
      <c r="A227" s="722" t="s">
        <v>139</v>
      </c>
      <c r="B227" s="723"/>
      <c r="C227" s="723"/>
      <c r="D227" s="723"/>
      <c r="E227" s="723"/>
      <c r="F227" s="723"/>
      <c r="G227" s="724"/>
    </row>
    <row r="228" spans="1:7" ht="18" hidden="1" x14ac:dyDescent="0.2">
      <c r="A228" s="715" t="s">
        <v>76</v>
      </c>
      <c r="B228" s="716"/>
      <c r="C228" s="716"/>
      <c r="D228" s="716"/>
      <c r="E228" s="716"/>
      <c r="F228" s="716"/>
      <c r="G228" s="717"/>
    </row>
    <row r="229" spans="1:7" hidden="1" x14ac:dyDescent="0.15">
      <c r="C229" s="720"/>
      <c r="D229" s="720"/>
      <c r="E229" s="720"/>
      <c r="F229" s="720"/>
      <c r="G229" s="721"/>
    </row>
    <row r="230" spans="1:7" hidden="1" x14ac:dyDescent="0.15">
      <c r="A230" s="734" t="s">
        <v>129</v>
      </c>
      <c r="B230" s="735"/>
      <c r="C230" s="59">
        <v>0</v>
      </c>
      <c r="D230" s="59">
        <v>1000</v>
      </c>
      <c r="E230" s="59"/>
      <c r="F230" s="59"/>
      <c r="G230" s="71"/>
    </row>
    <row r="231" spans="1:7" ht="14" hidden="1" x14ac:dyDescent="0.2">
      <c r="A231" s="204">
        <v>18</v>
      </c>
      <c r="B231" s="62"/>
      <c r="C231" s="383">
        <v>29411</v>
      </c>
      <c r="D231" s="383">
        <v>20565</v>
      </c>
      <c r="E231" s="73"/>
      <c r="F231" s="73"/>
      <c r="G231" s="74"/>
    </row>
    <row r="232" spans="1:7" ht="14" hidden="1" x14ac:dyDescent="0.2">
      <c r="A232" s="204">
        <v>19</v>
      </c>
      <c r="B232" s="62"/>
      <c r="C232" s="383">
        <v>29411</v>
      </c>
      <c r="D232" s="383">
        <v>20565</v>
      </c>
      <c r="E232" s="73"/>
      <c r="F232" s="73"/>
      <c r="G232" s="74"/>
    </row>
    <row r="233" spans="1:7" ht="14" hidden="1" x14ac:dyDescent="0.2">
      <c r="A233" s="204">
        <v>20</v>
      </c>
      <c r="B233" s="62"/>
      <c r="C233" s="383">
        <v>29411</v>
      </c>
      <c r="D233" s="383">
        <v>20565</v>
      </c>
      <c r="E233" s="73"/>
      <c r="F233" s="73"/>
      <c r="G233" s="74"/>
    </row>
    <row r="234" spans="1:7" ht="14" hidden="1" x14ac:dyDescent="0.2">
      <c r="A234" s="204">
        <v>21</v>
      </c>
      <c r="B234" s="62"/>
      <c r="C234" s="383">
        <v>29411</v>
      </c>
      <c r="D234" s="383">
        <v>20565</v>
      </c>
      <c r="E234" s="73"/>
      <c r="F234" s="73"/>
      <c r="G234" s="74"/>
    </row>
    <row r="235" spans="1:7" ht="14" hidden="1" x14ac:dyDescent="0.2">
      <c r="A235" s="204">
        <v>22</v>
      </c>
      <c r="B235" s="62"/>
      <c r="C235" s="383">
        <v>29411</v>
      </c>
      <c r="D235" s="383">
        <v>20565</v>
      </c>
      <c r="E235" s="73"/>
      <c r="F235" s="73"/>
      <c r="G235" s="74"/>
    </row>
    <row r="236" spans="1:7" ht="14" hidden="1" x14ac:dyDescent="0.2">
      <c r="A236" s="204">
        <v>23</v>
      </c>
      <c r="B236" s="62"/>
      <c r="C236" s="383">
        <v>29411</v>
      </c>
      <c r="D236" s="383">
        <v>20565</v>
      </c>
      <c r="E236" s="73"/>
      <c r="F236" s="73"/>
      <c r="G236" s="74"/>
    </row>
    <row r="237" spans="1:7" ht="14" hidden="1" x14ac:dyDescent="0.2">
      <c r="A237" s="204">
        <v>24</v>
      </c>
      <c r="B237" s="62"/>
      <c r="C237" s="383">
        <v>29411</v>
      </c>
      <c r="D237" s="383">
        <v>20565</v>
      </c>
      <c r="E237" s="73"/>
      <c r="F237" s="73"/>
      <c r="G237" s="74"/>
    </row>
    <row r="238" spans="1:7" ht="14" hidden="1" x14ac:dyDescent="0.2">
      <c r="A238" s="204">
        <v>25</v>
      </c>
      <c r="B238" s="62"/>
      <c r="C238" s="383">
        <v>37532</v>
      </c>
      <c r="D238" s="383">
        <v>26855</v>
      </c>
      <c r="E238" s="73"/>
      <c r="F238" s="73"/>
      <c r="G238" s="74"/>
    </row>
    <row r="239" spans="1:7" ht="14" hidden="1" x14ac:dyDescent="0.2">
      <c r="A239" s="204">
        <v>26</v>
      </c>
      <c r="B239" s="62"/>
      <c r="C239" s="383">
        <v>37532</v>
      </c>
      <c r="D239" s="383">
        <v>26855</v>
      </c>
      <c r="E239" s="73"/>
      <c r="F239" s="73"/>
      <c r="G239" s="74"/>
    </row>
    <row r="240" spans="1:7" ht="14" hidden="1" x14ac:dyDescent="0.2">
      <c r="A240" s="204">
        <v>27</v>
      </c>
      <c r="B240" s="62"/>
      <c r="C240" s="383">
        <v>37532</v>
      </c>
      <c r="D240" s="383">
        <v>26855</v>
      </c>
      <c r="E240" s="73"/>
      <c r="F240" s="73"/>
      <c r="G240" s="74"/>
    </row>
    <row r="241" spans="1:7" ht="14" hidden="1" x14ac:dyDescent="0.2">
      <c r="A241" s="204">
        <v>28</v>
      </c>
      <c r="B241" s="62"/>
      <c r="C241" s="383">
        <v>37532</v>
      </c>
      <c r="D241" s="383">
        <v>26855</v>
      </c>
      <c r="E241" s="73"/>
      <c r="F241" s="73"/>
      <c r="G241" s="74"/>
    </row>
    <row r="242" spans="1:7" ht="14" hidden="1" x14ac:dyDescent="0.2">
      <c r="A242" s="204">
        <v>29</v>
      </c>
      <c r="B242" s="62"/>
      <c r="C242" s="383">
        <v>37532</v>
      </c>
      <c r="D242" s="383">
        <v>26855</v>
      </c>
      <c r="E242" s="73"/>
      <c r="F242" s="73"/>
      <c r="G242" s="74"/>
    </row>
    <row r="243" spans="1:7" ht="14" hidden="1" x14ac:dyDescent="0.2">
      <c r="A243" s="204">
        <v>30</v>
      </c>
      <c r="B243" s="62"/>
      <c r="C243" s="383">
        <v>41871</v>
      </c>
      <c r="D243" s="383">
        <v>29972</v>
      </c>
      <c r="E243" s="73"/>
      <c r="F243" s="73"/>
      <c r="G243" s="74"/>
    </row>
    <row r="244" spans="1:7" ht="14" hidden="1" x14ac:dyDescent="0.2">
      <c r="A244" s="204">
        <v>31</v>
      </c>
      <c r="B244" s="62"/>
      <c r="C244" s="383">
        <v>41871</v>
      </c>
      <c r="D244" s="383">
        <v>29972</v>
      </c>
      <c r="E244" s="73"/>
      <c r="F244" s="73"/>
      <c r="G244" s="74"/>
    </row>
    <row r="245" spans="1:7" ht="14" hidden="1" x14ac:dyDescent="0.2">
      <c r="A245" s="204">
        <v>32</v>
      </c>
      <c r="B245" s="62"/>
      <c r="C245" s="383">
        <v>41871</v>
      </c>
      <c r="D245" s="383">
        <v>29972</v>
      </c>
      <c r="E245" s="73"/>
      <c r="F245" s="73"/>
      <c r="G245" s="74"/>
    </row>
    <row r="246" spans="1:7" ht="14" hidden="1" x14ac:dyDescent="0.2">
      <c r="A246" s="204">
        <v>33</v>
      </c>
      <c r="B246" s="62"/>
      <c r="C246" s="383">
        <v>41871</v>
      </c>
      <c r="D246" s="383">
        <v>29972</v>
      </c>
      <c r="E246" s="73"/>
      <c r="F246" s="73"/>
      <c r="G246" s="74"/>
    </row>
    <row r="247" spans="1:7" ht="14" hidden="1" x14ac:dyDescent="0.2">
      <c r="A247" s="204">
        <v>34</v>
      </c>
      <c r="B247" s="62"/>
      <c r="C247" s="383">
        <v>41871</v>
      </c>
      <c r="D247" s="383">
        <v>29972</v>
      </c>
      <c r="E247" s="73"/>
      <c r="F247" s="73"/>
      <c r="G247" s="74"/>
    </row>
    <row r="248" spans="1:7" ht="14" hidden="1" x14ac:dyDescent="0.2">
      <c r="A248" s="204">
        <v>35</v>
      </c>
      <c r="B248" s="62"/>
      <c r="C248" s="383">
        <v>46464</v>
      </c>
      <c r="D248" s="383">
        <v>33534</v>
      </c>
      <c r="E248" s="73"/>
      <c r="F248" s="73"/>
      <c r="G248" s="74"/>
    </row>
    <row r="249" spans="1:7" ht="14" hidden="1" x14ac:dyDescent="0.2">
      <c r="A249" s="204">
        <v>36</v>
      </c>
      <c r="B249" s="62"/>
      <c r="C249" s="383">
        <v>46464</v>
      </c>
      <c r="D249" s="383">
        <v>33534</v>
      </c>
      <c r="E249" s="73"/>
      <c r="F249" s="73"/>
      <c r="G249" s="74"/>
    </row>
    <row r="250" spans="1:7" ht="14" hidden="1" x14ac:dyDescent="0.2">
      <c r="A250" s="204">
        <v>37</v>
      </c>
      <c r="B250" s="62"/>
      <c r="C250" s="383">
        <v>46464</v>
      </c>
      <c r="D250" s="383">
        <v>33534</v>
      </c>
      <c r="E250" s="73"/>
      <c r="F250" s="73"/>
      <c r="G250" s="74"/>
    </row>
    <row r="251" spans="1:7" ht="14" hidden="1" x14ac:dyDescent="0.2">
      <c r="A251" s="204">
        <v>38</v>
      </c>
      <c r="B251" s="62"/>
      <c r="C251" s="383">
        <v>46464</v>
      </c>
      <c r="D251" s="383">
        <v>33534</v>
      </c>
      <c r="E251" s="73"/>
      <c r="F251" s="73"/>
      <c r="G251" s="74"/>
    </row>
    <row r="252" spans="1:7" ht="14" hidden="1" x14ac:dyDescent="0.2">
      <c r="A252" s="204">
        <v>39</v>
      </c>
      <c r="B252" s="62"/>
      <c r="C252" s="383">
        <v>46464</v>
      </c>
      <c r="D252" s="383">
        <v>33534</v>
      </c>
      <c r="E252" s="73"/>
      <c r="F252" s="73"/>
      <c r="G252" s="74"/>
    </row>
    <row r="253" spans="1:7" ht="14" hidden="1" x14ac:dyDescent="0.2">
      <c r="A253" s="204">
        <v>40</v>
      </c>
      <c r="B253" s="62"/>
      <c r="C253" s="383">
        <v>50410</v>
      </c>
      <c r="D253" s="383">
        <v>37590</v>
      </c>
      <c r="E253" s="73"/>
      <c r="F253" s="73"/>
      <c r="G253" s="74"/>
    </row>
    <row r="254" spans="1:7" ht="14" hidden="1" x14ac:dyDescent="0.2">
      <c r="A254" s="204">
        <v>41</v>
      </c>
      <c r="B254" s="62"/>
      <c r="C254" s="383">
        <v>50410</v>
      </c>
      <c r="D254" s="383">
        <v>37590</v>
      </c>
      <c r="E254" s="73"/>
      <c r="F254" s="73"/>
      <c r="G254" s="74"/>
    </row>
    <row r="255" spans="1:7" ht="14" hidden="1" x14ac:dyDescent="0.2">
      <c r="A255" s="204">
        <v>42</v>
      </c>
      <c r="B255" s="62"/>
      <c r="C255" s="383">
        <v>50410</v>
      </c>
      <c r="D255" s="383">
        <v>37590</v>
      </c>
      <c r="E255" s="73"/>
      <c r="F255" s="73"/>
      <c r="G255" s="74"/>
    </row>
    <row r="256" spans="1:7" ht="14" hidden="1" x14ac:dyDescent="0.2">
      <c r="A256" s="204">
        <v>43</v>
      </c>
      <c r="B256" s="62"/>
      <c r="C256" s="383">
        <v>50410</v>
      </c>
      <c r="D256" s="383">
        <v>37590</v>
      </c>
      <c r="E256" s="73"/>
      <c r="F256" s="73"/>
      <c r="G256" s="74"/>
    </row>
    <row r="257" spans="1:7" ht="14" hidden="1" x14ac:dyDescent="0.2">
      <c r="A257" s="204">
        <v>44</v>
      </c>
      <c r="B257" s="62"/>
      <c r="C257" s="383">
        <v>50410</v>
      </c>
      <c r="D257" s="383">
        <v>37590</v>
      </c>
      <c r="E257" s="73"/>
      <c r="F257" s="73"/>
      <c r="G257" s="74"/>
    </row>
    <row r="258" spans="1:7" ht="14" hidden="1" x14ac:dyDescent="0.2">
      <c r="A258" s="204">
        <v>45</v>
      </c>
      <c r="B258" s="62"/>
      <c r="C258" s="383">
        <v>57750</v>
      </c>
      <c r="D258" s="383">
        <v>42075</v>
      </c>
      <c r="E258" s="73"/>
      <c r="F258" s="73"/>
      <c r="G258" s="74"/>
    </row>
    <row r="259" spans="1:7" ht="14" hidden="1" x14ac:dyDescent="0.2">
      <c r="A259" s="204">
        <v>46</v>
      </c>
      <c r="B259" s="62"/>
      <c r="C259" s="383">
        <v>57750</v>
      </c>
      <c r="D259" s="383">
        <v>42075</v>
      </c>
      <c r="E259" s="73"/>
      <c r="F259" s="73"/>
      <c r="G259" s="74"/>
    </row>
    <row r="260" spans="1:7" ht="14" hidden="1" x14ac:dyDescent="0.2">
      <c r="A260" s="204">
        <v>47</v>
      </c>
      <c r="B260" s="62"/>
      <c r="C260" s="383">
        <v>57750</v>
      </c>
      <c r="D260" s="383">
        <v>42075</v>
      </c>
      <c r="E260" s="73"/>
      <c r="F260" s="73"/>
      <c r="G260" s="74"/>
    </row>
    <row r="261" spans="1:7" ht="14" hidden="1" x14ac:dyDescent="0.2">
      <c r="A261" s="204">
        <v>48</v>
      </c>
      <c r="B261" s="62"/>
      <c r="C261" s="383">
        <v>57750</v>
      </c>
      <c r="D261" s="383">
        <v>42075</v>
      </c>
      <c r="E261" s="73"/>
      <c r="F261" s="73"/>
      <c r="G261" s="74"/>
    </row>
    <row r="262" spans="1:7" ht="14" hidden="1" x14ac:dyDescent="0.2">
      <c r="A262" s="204">
        <v>49</v>
      </c>
      <c r="B262" s="62"/>
      <c r="C262" s="383">
        <v>57750</v>
      </c>
      <c r="D262" s="383">
        <v>42075</v>
      </c>
      <c r="E262" s="73"/>
      <c r="F262" s="73"/>
      <c r="G262" s="74"/>
    </row>
    <row r="263" spans="1:7" ht="14" hidden="1" x14ac:dyDescent="0.2">
      <c r="A263" s="204">
        <v>50</v>
      </c>
      <c r="B263" s="62"/>
      <c r="C263" s="383">
        <v>62463</v>
      </c>
      <c r="D263" s="383">
        <v>47087</v>
      </c>
      <c r="E263" s="73"/>
      <c r="F263" s="73"/>
      <c r="G263" s="74"/>
    </row>
    <row r="264" spans="1:7" ht="14" hidden="1" x14ac:dyDescent="0.2">
      <c r="A264" s="204">
        <v>51</v>
      </c>
      <c r="B264" s="62"/>
      <c r="C264" s="383">
        <v>62463</v>
      </c>
      <c r="D264" s="383">
        <v>47087</v>
      </c>
      <c r="E264" s="73"/>
      <c r="F264" s="73"/>
      <c r="G264" s="74"/>
    </row>
    <row r="265" spans="1:7" ht="14" hidden="1" x14ac:dyDescent="0.2">
      <c r="A265" s="204">
        <v>52</v>
      </c>
      <c r="B265" s="62"/>
      <c r="C265" s="383">
        <v>62463</v>
      </c>
      <c r="D265" s="383">
        <v>47087</v>
      </c>
      <c r="E265" s="73"/>
      <c r="F265" s="73"/>
      <c r="G265" s="74"/>
    </row>
    <row r="266" spans="1:7" ht="14" hidden="1" x14ac:dyDescent="0.2">
      <c r="A266" s="204">
        <v>53</v>
      </c>
      <c r="B266" s="62"/>
      <c r="C266" s="383">
        <v>62463</v>
      </c>
      <c r="D266" s="383">
        <v>47087</v>
      </c>
      <c r="E266" s="73"/>
      <c r="F266" s="73"/>
      <c r="G266" s="74"/>
    </row>
    <row r="267" spans="1:7" ht="14" hidden="1" x14ac:dyDescent="0.2">
      <c r="A267" s="204">
        <v>54</v>
      </c>
      <c r="B267" s="65"/>
      <c r="C267" s="383">
        <v>62463</v>
      </c>
      <c r="D267" s="383">
        <v>47087</v>
      </c>
      <c r="E267" s="73"/>
      <c r="F267" s="73"/>
      <c r="G267" s="74"/>
    </row>
    <row r="268" spans="1:7" ht="14" hidden="1" x14ac:dyDescent="0.2">
      <c r="A268" s="204">
        <v>55</v>
      </c>
      <c r="B268" s="65"/>
      <c r="C268" s="383">
        <v>68605</v>
      </c>
      <c r="D268" s="383">
        <v>52596</v>
      </c>
      <c r="E268" s="73"/>
      <c r="F268" s="73"/>
      <c r="G268" s="74"/>
    </row>
    <row r="269" spans="1:7" ht="14" hidden="1" x14ac:dyDescent="0.2">
      <c r="A269" s="204">
        <v>56</v>
      </c>
      <c r="B269" s="65"/>
      <c r="C269" s="383">
        <v>68605</v>
      </c>
      <c r="D269" s="383">
        <v>52596</v>
      </c>
      <c r="E269" s="73"/>
      <c r="F269" s="73"/>
      <c r="G269" s="74"/>
    </row>
    <row r="270" spans="1:7" ht="14" hidden="1" x14ac:dyDescent="0.2">
      <c r="A270" s="204">
        <v>57</v>
      </c>
      <c r="B270" s="65"/>
      <c r="C270" s="383">
        <v>68605</v>
      </c>
      <c r="D270" s="383">
        <v>52596</v>
      </c>
      <c r="E270" s="73"/>
      <c r="F270" s="73"/>
      <c r="G270" s="74"/>
    </row>
    <row r="271" spans="1:7" ht="14" hidden="1" x14ac:dyDescent="0.2">
      <c r="A271" s="204">
        <v>58</v>
      </c>
      <c r="B271" s="65"/>
      <c r="C271" s="383">
        <v>68605</v>
      </c>
      <c r="D271" s="383">
        <v>52596</v>
      </c>
      <c r="E271" s="73"/>
      <c r="F271" s="73"/>
      <c r="G271" s="74"/>
    </row>
    <row r="272" spans="1:7" ht="14" hidden="1" x14ac:dyDescent="0.2">
      <c r="A272" s="204">
        <v>59</v>
      </c>
      <c r="B272" s="65"/>
      <c r="C272" s="383">
        <v>68605</v>
      </c>
      <c r="D272" s="383">
        <v>52596</v>
      </c>
      <c r="E272" s="73"/>
      <c r="F272" s="73"/>
      <c r="G272" s="74"/>
    </row>
    <row r="273" spans="1:7" ht="14" hidden="1" x14ac:dyDescent="0.2">
      <c r="A273" s="204">
        <v>60</v>
      </c>
      <c r="B273" s="65"/>
      <c r="C273" s="383">
        <v>82543</v>
      </c>
      <c r="D273" s="383">
        <v>56246</v>
      </c>
      <c r="E273" s="73"/>
      <c r="F273" s="73"/>
      <c r="G273" s="74"/>
    </row>
    <row r="274" spans="1:7" ht="14" hidden="1" x14ac:dyDescent="0.2">
      <c r="A274" s="204">
        <v>61</v>
      </c>
      <c r="B274" s="65"/>
      <c r="C274" s="383">
        <v>85829</v>
      </c>
      <c r="D274" s="383">
        <v>62591</v>
      </c>
      <c r="E274" s="73"/>
      <c r="F274" s="73"/>
      <c r="G274" s="74"/>
    </row>
    <row r="275" spans="1:7" ht="14" hidden="1" x14ac:dyDescent="0.2">
      <c r="A275" s="204">
        <v>62</v>
      </c>
      <c r="B275" s="65"/>
      <c r="C275" s="383">
        <v>88857</v>
      </c>
      <c r="D275" s="383">
        <v>69432</v>
      </c>
      <c r="E275" s="73"/>
      <c r="F275" s="73"/>
      <c r="G275" s="74"/>
    </row>
    <row r="276" spans="1:7" ht="14" hidden="1" x14ac:dyDescent="0.2">
      <c r="A276" s="204">
        <v>63</v>
      </c>
      <c r="B276" s="65"/>
      <c r="C276" s="383">
        <v>92595</v>
      </c>
      <c r="D276" s="383">
        <v>76769</v>
      </c>
      <c r="E276" s="73"/>
      <c r="F276" s="73"/>
      <c r="G276" s="74"/>
    </row>
    <row r="277" spans="1:7" ht="14" hidden="1" x14ac:dyDescent="0.2">
      <c r="A277" s="204">
        <v>64</v>
      </c>
      <c r="B277" s="65"/>
      <c r="C277" s="384">
        <v>98007</v>
      </c>
      <c r="D277" s="384">
        <v>83777</v>
      </c>
      <c r="E277" s="73"/>
      <c r="F277" s="73"/>
      <c r="G277" s="74"/>
    </row>
    <row r="278" spans="1:7" ht="14" hidden="1" x14ac:dyDescent="0.2">
      <c r="A278" s="204">
        <v>65</v>
      </c>
      <c r="B278" s="65"/>
      <c r="C278" s="384">
        <v>106060</v>
      </c>
      <c r="D278" s="384">
        <v>88407</v>
      </c>
      <c r="E278" s="73"/>
      <c r="F278" s="73"/>
      <c r="G278" s="74"/>
    </row>
    <row r="279" spans="1:7" ht="14" hidden="1" x14ac:dyDescent="0.2">
      <c r="A279" s="204">
        <v>66</v>
      </c>
      <c r="B279" s="65"/>
      <c r="C279" s="384">
        <v>117553</v>
      </c>
      <c r="D279" s="384">
        <v>94155</v>
      </c>
      <c r="E279" s="73"/>
      <c r="F279" s="73"/>
      <c r="G279" s="74"/>
    </row>
    <row r="280" spans="1:7" ht="14" hidden="1" x14ac:dyDescent="0.2">
      <c r="A280" s="204">
        <v>67</v>
      </c>
      <c r="B280" s="65"/>
      <c r="C280" s="384">
        <v>131841</v>
      </c>
      <c r="D280" s="384">
        <v>100835</v>
      </c>
      <c r="E280" s="73"/>
      <c r="F280" s="73"/>
      <c r="G280" s="74"/>
    </row>
    <row r="281" spans="1:7" ht="14" hidden="1" x14ac:dyDescent="0.2">
      <c r="A281" s="204">
        <v>68</v>
      </c>
      <c r="B281" s="65"/>
      <c r="C281" s="384">
        <v>147728</v>
      </c>
      <c r="D281" s="384">
        <v>108048</v>
      </c>
      <c r="E281" s="73"/>
      <c r="F281" s="73"/>
      <c r="G281" s="74"/>
    </row>
    <row r="282" spans="1:7" ht="14" hidden="1" x14ac:dyDescent="0.2">
      <c r="A282" s="204">
        <v>69</v>
      </c>
      <c r="B282" s="65"/>
      <c r="C282" s="384">
        <v>164013</v>
      </c>
      <c r="D282" s="384">
        <v>115395</v>
      </c>
      <c r="E282" s="73"/>
      <c r="F282" s="73"/>
      <c r="G282" s="74"/>
    </row>
    <row r="283" spans="1:7" ht="14" hidden="1" x14ac:dyDescent="0.2">
      <c r="A283" s="204">
        <v>70</v>
      </c>
      <c r="B283" s="65"/>
      <c r="C283" s="384">
        <v>179499</v>
      </c>
      <c r="D283" s="384">
        <v>122476</v>
      </c>
      <c r="E283" s="73"/>
      <c r="F283" s="73"/>
      <c r="G283" s="74"/>
    </row>
    <row r="284" spans="1:7" ht="14" hidden="1" x14ac:dyDescent="0.2">
      <c r="A284" s="204">
        <v>71</v>
      </c>
      <c r="B284" s="65"/>
      <c r="C284" s="384">
        <v>194188</v>
      </c>
      <c r="D284" s="384">
        <v>129288</v>
      </c>
      <c r="E284" s="73"/>
      <c r="F284" s="73"/>
      <c r="G284" s="74"/>
    </row>
    <row r="285" spans="1:7" ht="14" hidden="1" x14ac:dyDescent="0.2">
      <c r="A285" s="204">
        <v>72</v>
      </c>
      <c r="B285" s="65"/>
      <c r="C285" s="384">
        <v>208875</v>
      </c>
      <c r="D285" s="384">
        <v>136102</v>
      </c>
      <c r="E285" s="73"/>
      <c r="F285" s="73"/>
      <c r="G285" s="74"/>
    </row>
    <row r="286" spans="1:7" ht="14" hidden="1" x14ac:dyDescent="0.2">
      <c r="A286" s="204">
        <v>73</v>
      </c>
      <c r="B286" s="65"/>
      <c r="C286" s="384">
        <v>223563</v>
      </c>
      <c r="D286" s="384">
        <v>142916</v>
      </c>
      <c r="E286" s="73"/>
      <c r="F286" s="73"/>
      <c r="G286" s="74"/>
    </row>
    <row r="287" spans="1:7" ht="14" hidden="1" x14ac:dyDescent="0.2">
      <c r="A287" s="204">
        <v>74</v>
      </c>
      <c r="B287" s="65"/>
      <c r="C287" s="384">
        <v>238251</v>
      </c>
      <c r="D287" s="384">
        <v>149730</v>
      </c>
      <c r="E287" s="73"/>
      <c r="F287" s="73"/>
      <c r="G287" s="74"/>
    </row>
    <row r="288" spans="1:7" ht="14" hidden="1" x14ac:dyDescent="0.2">
      <c r="A288" s="204">
        <v>75</v>
      </c>
      <c r="B288" s="65"/>
      <c r="C288" s="384">
        <v>252854</v>
      </c>
      <c r="D288" s="384">
        <v>156457</v>
      </c>
      <c r="E288" s="73"/>
      <c r="F288" s="73"/>
      <c r="G288" s="74"/>
    </row>
    <row r="289" spans="1:7" ht="14" hidden="1" x14ac:dyDescent="0.2">
      <c r="A289" s="204">
        <v>76</v>
      </c>
      <c r="B289" s="65"/>
      <c r="C289" s="384">
        <v>252854</v>
      </c>
      <c r="D289" s="384">
        <v>156457</v>
      </c>
      <c r="E289" s="73"/>
      <c r="F289" s="73"/>
      <c r="G289" s="74"/>
    </row>
    <row r="290" spans="1:7" ht="14" hidden="1" x14ac:dyDescent="0.2">
      <c r="A290" s="204">
        <v>77</v>
      </c>
      <c r="B290" s="65"/>
      <c r="C290" s="384">
        <v>252854</v>
      </c>
      <c r="D290" s="384">
        <v>156457</v>
      </c>
      <c r="E290" s="73"/>
      <c r="F290" s="73"/>
      <c r="G290" s="74"/>
    </row>
    <row r="291" spans="1:7" ht="14" hidden="1" x14ac:dyDescent="0.2">
      <c r="A291" s="204">
        <v>78</v>
      </c>
      <c r="B291" s="65"/>
      <c r="C291" s="384">
        <v>252854</v>
      </c>
      <c r="D291" s="384">
        <v>156457</v>
      </c>
      <c r="E291" s="73"/>
      <c r="F291" s="73"/>
      <c r="G291" s="74"/>
    </row>
    <row r="292" spans="1:7" ht="14" hidden="1" x14ac:dyDescent="0.2">
      <c r="A292" s="204">
        <v>79</v>
      </c>
      <c r="B292" s="65"/>
      <c r="C292" s="384">
        <v>252854</v>
      </c>
      <c r="D292" s="384">
        <v>156457</v>
      </c>
      <c r="E292" s="73"/>
      <c r="F292" s="73"/>
      <c r="G292" s="74"/>
    </row>
    <row r="293" spans="1:7" ht="14" hidden="1" x14ac:dyDescent="0.2">
      <c r="A293" s="204">
        <v>80</v>
      </c>
      <c r="B293" s="65"/>
      <c r="C293" s="384">
        <v>252854</v>
      </c>
      <c r="D293" s="384">
        <v>156457</v>
      </c>
      <c r="E293" s="73"/>
      <c r="F293" s="73"/>
      <c r="G293" s="74"/>
    </row>
    <row r="294" spans="1:7" ht="14" hidden="1" x14ac:dyDescent="0.2">
      <c r="A294" s="204">
        <v>81</v>
      </c>
      <c r="B294" s="65"/>
      <c r="C294" s="384">
        <v>252854</v>
      </c>
      <c r="D294" s="384">
        <v>156457</v>
      </c>
      <c r="E294" s="73"/>
      <c r="F294" s="73"/>
      <c r="G294" s="74"/>
    </row>
    <row r="295" spans="1:7" ht="14" hidden="1" x14ac:dyDescent="0.2">
      <c r="A295" s="204">
        <v>82</v>
      </c>
      <c r="B295" s="65"/>
      <c r="C295" s="384">
        <v>252854</v>
      </c>
      <c r="D295" s="384">
        <v>156457</v>
      </c>
      <c r="E295" s="73"/>
      <c r="F295" s="73"/>
      <c r="G295" s="74"/>
    </row>
    <row r="296" spans="1:7" ht="14" hidden="1" x14ac:dyDescent="0.2">
      <c r="A296" s="204">
        <v>83</v>
      </c>
      <c r="B296" s="65"/>
      <c r="C296" s="384">
        <v>252854</v>
      </c>
      <c r="D296" s="384">
        <v>156457</v>
      </c>
      <c r="E296" s="73"/>
      <c r="F296" s="73"/>
      <c r="G296" s="74"/>
    </row>
    <row r="297" spans="1:7" s="69" customFormat="1" ht="14" hidden="1" x14ac:dyDescent="0.2">
      <c r="A297" s="206">
        <v>84</v>
      </c>
      <c r="B297" s="67" t="s">
        <v>132</v>
      </c>
      <c r="C297" s="384">
        <v>252854</v>
      </c>
      <c r="D297" s="384">
        <v>156457</v>
      </c>
      <c r="E297" s="75"/>
      <c r="F297" s="75"/>
      <c r="G297" s="76"/>
    </row>
    <row r="298" spans="1:7" ht="14" hidden="1" x14ac:dyDescent="0.2">
      <c r="A298" s="204">
        <v>1</v>
      </c>
      <c r="B298" s="65" t="s">
        <v>133</v>
      </c>
      <c r="C298" s="383">
        <v>11805</v>
      </c>
      <c r="D298" s="383">
        <v>8747</v>
      </c>
      <c r="E298" s="73"/>
      <c r="F298" s="73"/>
      <c r="G298" s="74"/>
    </row>
    <row r="299" spans="1:7" ht="14" hidden="1" x14ac:dyDescent="0.2">
      <c r="A299" s="204">
        <v>2</v>
      </c>
      <c r="B299" s="65" t="s">
        <v>134</v>
      </c>
      <c r="C299" s="383">
        <v>22768</v>
      </c>
      <c r="D299" s="383">
        <v>16626</v>
      </c>
      <c r="E299" s="73"/>
      <c r="F299" s="73"/>
      <c r="G299" s="74"/>
    </row>
    <row r="300" spans="1:7" ht="14" hidden="1" x14ac:dyDescent="0.2">
      <c r="A300" s="206">
        <v>3</v>
      </c>
      <c r="B300" s="67" t="s">
        <v>135</v>
      </c>
      <c r="C300" s="383">
        <v>33530</v>
      </c>
      <c r="D300" s="383">
        <v>24028</v>
      </c>
      <c r="E300" s="75"/>
      <c r="F300" s="75"/>
      <c r="G300" s="76"/>
    </row>
  </sheetData>
  <sheetProtection algorithmName="SHA-512" hashValue="HWXTluRfmSw8SRVs3/6SnSjGcw4FlVgtHf7isfnsb2+8zBq6hViQmFlFT7iFlJ1sy2y3wJ3R94R0y/MZOHjfRA==" saltValue="Z2xKtYQMVbf9TUK2ax2kVw==" spinCount="100000" sheet="1" selectLockedCells="1"/>
  <mergeCells count="16">
    <mergeCell ref="A2:G2"/>
    <mergeCell ref="A3:G3"/>
    <mergeCell ref="C4:G4"/>
    <mergeCell ref="C79:G79"/>
    <mergeCell ref="A80:B80"/>
    <mergeCell ref="A152:G152"/>
    <mergeCell ref="A153:G153"/>
    <mergeCell ref="A5:B5"/>
    <mergeCell ref="A77:G77"/>
    <mergeCell ref="A78:G78"/>
    <mergeCell ref="C229:G229"/>
    <mergeCell ref="A230:B230"/>
    <mergeCell ref="C154:G154"/>
    <mergeCell ref="A155:B155"/>
    <mergeCell ref="A227:G227"/>
    <mergeCell ref="A228:G228"/>
  </mergeCells>
  <conditionalFormatting sqref="C4:G4 A1:G3 A80:G80 H1:XFD75 C79:G79 H79:XFD150 C154:G154 H154:XFD225 C229:G229 H229:XFD300 A301:XFD1048576 A76:XFD78 A151:XFD153 A226:XFD228 A81:B150 A5:G75 G81:G150 A155:G225 A230:G300">
    <cfRule type="containsText" dxfId="3" priority="13" operator="containsText" text="TRUE">
      <formula>NOT(ISERROR(SEARCH("TRUE",A1)))</formula>
    </cfRule>
    <cfRule type="containsText" dxfId="2" priority="14" operator="containsText" text="FALSE">
      <formula>NOT(ISERROR(SEARCH("FALSE",A1)))</formula>
    </cfRule>
  </conditionalFormatting>
  <pageMargins left="0.74803149606299213" right="0.74803149606299213" top="0.98425196850393704" bottom="0.98425196850393704" header="0.51181102362204722" footer="0.51181102362204722"/>
  <pageSetup paperSize="9" orientation="landscape" horizontalDpi="300" verticalDpi="300"/>
  <headerFooter alignWithMargins="0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sheetPr codeName="Sheet9">
    <pageSetUpPr fitToPage="1"/>
  </sheetPr>
  <dimension ref="A2:G300"/>
  <sheetViews>
    <sheetView showGridLines="0" topLeftCell="A1048576" zoomScaleNormal="100" workbookViewId="0">
      <selection sqref="A1:XFD1048576"/>
    </sheetView>
  </sheetViews>
  <sheetFormatPr baseColWidth="10" defaultColWidth="8.83203125" defaultRowHeight="13" zeroHeight="1" x14ac:dyDescent="0.15"/>
  <cols>
    <col min="1" max="1" width="9.6640625" style="205" bestFit="1" customWidth="1"/>
    <col min="2" max="2" width="11" style="53" bestFit="1" customWidth="1"/>
    <col min="3" max="7" width="13.83203125" style="70" customWidth="1"/>
    <col min="8" max="8" width="11" style="42" customWidth="1"/>
    <col min="9" max="16384" width="8.83203125" style="42"/>
  </cols>
  <sheetData>
    <row r="2" spans="1:7" ht="18" hidden="1" x14ac:dyDescent="0.2">
      <c r="A2" s="722" t="s">
        <v>119</v>
      </c>
      <c r="B2" s="723"/>
      <c r="C2" s="723"/>
      <c r="D2" s="723"/>
      <c r="E2" s="723"/>
      <c r="F2" s="723"/>
      <c r="G2" s="724"/>
    </row>
    <row r="3" spans="1:7" ht="18" hidden="1" x14ac:dyDescent="0.2">
      <c r="A3" s="715" t="s">
        <v>76</v>
      </c>
      <c r="B3" s="716"/>
      <c r="C3" s="716"/>
      <c r="D3" s="716"/>
      <c r="E3" s="716"/>
      <c r="F3" s="716"/>
      <c r="G3" s="717"/>
    </row>
    <row r="4" spans="1:7" hidden="1" x14ac:dyDescent="0.15">
      <c r="A4" s="204"/>
      <c r="C4" s="720"/>
      <c r="D4" s="720"/>
      <c r="E4" s="720"/>
      <c r="F4" s="720"/>
      <c r="G4" s="721"/>
    </row>
    <row r="5" spans="1:7" hidden="1" x14ac:dyDescent="0.15">
      <c r="A5" s="734" t="s">
        <v>129</v>
      </c>
      <c r="B5" s="735"/>
      <c r="C5" s="59">
        <v>250</v>
      </c>
      <c r="D5" s="59">
        <v>2000</v>
      </c>
      <c r="E5" s="59">
        <v>3500</v>
      </c>
      <c r="F5" s="60">
        <v>5000</v>
      </c>
      <c r="G5" s="61">
        <v>10000</v>
      </c>
    </row>
    <row r="6" spans="1:7" hidden="1" x14ac:dyDescent="0.15">
      <c r="A6" s="202">
        <v>18</v>
      </c>
      <c r="B6" s="62"/>
      <c r="C6">
        <v>13795</v>
      </c>
      <c r="D6">
        <v>10231</v>
      </c>
      <c r="E6">
        <v>9106</v>
      </c>
      <c r="F6">
        <v>8356</v>
      </c>
      <c r="G6">
        <v>6421</v>
      </c>
    </row>
    <row r="7" spans="1:7" hidden="1" x14ac:dyDescent="0.15">
      <c r="A7" s="202">
        <v>19</v>
      </c>
      <c r="B7" s="62"/>
      <c r="C7">
        <v>13795</v>
      </c>
      <c r="D7">
        <v>10231</v>
      </c>
      <c r="E7">
        <v>9106</v>
      </c>
      <c r="F7">
        <v>8356</v>
      </c>
      <c r="G7">
        <v>6421</v>
      </c>
    </row>
    <row r="8" spans="1:7" hidden="1" x14ac:dyDescent="0.15">
      <c r="A8" s="202">
        <v>20</v>
      </c>
      <c r="B8" s="62"/>
      <c r="C8">
        <v>13795</v>
      </c>
      <c r="D8">
        <v>10231</v>
      </c>
      <c r="E8">
        <v>9106</v>
      </c>
      <c r="F8">
        <v>8356</v>
      </c>
      <c r="G8">
        <v>6421</v>
      </c>
    </row>
    <row r="9" spans="1:7" hidden="1" x14ac:dyDescent="0.15">
      <c r="A9" s="202">
        <v>21</v>
      </c>
      <c r="B9" s="62"/>
      <c r="C9">
        <v>13795</v>
      </c>
      <c r="D9">
        <v>10231</v>
      </c>
      <c r="E9">
        <v>9106</v>
      </c>
      <c r="F9">
        <v>8356</v>
      </c>
      <c r="G9">
        <v>6421</v>
      </c>
    </row>
    <row r="10" spans="1:7" hidden="1" x14ac:dyDescent="0.15">
      <c r="A10" s="202">
        <v>22</v>
      </c>
      <c r="B10" s="62"/>
      <c r="C10">
        <v>13795</v>
      </c>
      <c r="D10">
        <v>10231</v>
      </c>
      <c r="E10">
        <v>9106</v>
      </c>
      <c r="F10">
        <v>8356</v>
      </c>
      <c r="G10">
        <v>6421</v>
      </c>
    </row>
    <row r="11" spans="1:7" hidden="1" x14ac:dyDescent="0.15">
      <c r="A11" s="202">
        <v>23</v>
      </c>
      <c r="B11" s="62"/>
      <c r="C11">
        <v>13795</v>
      </c>
      <c r="D11">
        <v>10231</v>
      </c>
      <c r="E11">
        <v>9106</v>
      </c>
      <c r="F11">
        <v>8356</v>
      </c>
      <c r="G11">
        <v>6421</v>
      </c>
    </row>
    <row r="12" spans="1:7" hidden="1" x14ac:dyDescent="0.15">
      <c r="A12" s="202">
        <v>24</v>
      </c>
      <c r="B12" s="62"/>
      <c r="C12">
        <v>13795</v>
      </c>
      <c r="D12">
        <v>10231</v>
      </c>
      <c r="E12">
        <v>9106</v>
      </c>
      <c r="F12">
        <v>8356</v>
      </c>
      <c r="G12">
        <v>6421</v>
      </c>
    </row>
    <row r="13" spans="1:7" hidden="1" x14ac:dyDescent="0.15">
      <c r="A13" s="202">
        <v>25</v>
      </c>
      <c r="B13" s="62"/>
      <c r="C13">
        <v>15874</v>
      </c>
      <c r="D13">
        <v>11851</v>
      </c>
      <c r="E13">
        <v>10096</v>
      </c>
      <c r="F13">
        <v>9240</v>
      </c>
      <c r="G13">
        <v>6817</v>
      </c>
    </row>
    <row r="14" spans="1:7" hidden="1" x14ac:dyDescent="0.15">
      <c r="A14" s="202">
        <v>26</v>
      </c>
      <c r="B14" s="62"/>
      <c r="C14">
        <v>15874</v>
      </c>
      <c r="D14">
        <v>11851</v>
      </c>
      <c r="E14">
        <v>10096</v>
      </c>
      <c r="F14">
        <v>9240</v>
      </c>
      <c r="G14">
        <v>6817</v>
      </c>
    </row>
    <row r="15" spans="1:7" hidden="1" x14ac:dyDescent="0.15">
      <c r="A15" s="202">
        <v>27</v>
      </c>
      <c r="B15" s="62"/>
      <c r="C15">
        <v>15874</v>
      </c>
      <c r="D15">
        <v>11851</v>
      </c>
      <c r="E15">
        <v>10096</v>
      </c>
      <c r="F15">
        <v>9240</v>
      </c>
      <c r="G15">
        <v>6817</v>
      </c>
    </row>
    <row r="16" spans="1:7" hidden="1" x14ac:dyDescent="0.15">
      <c r="A16" s="202">
        <v>28</v>
      </c>
      <c r="B16" s="62"/>
      <c r="C16">
        <v>15874</v>
      </c>
      <c r="D16">
        <v>11851</v>
      </c>
      <c r="E16">
        <v>10096</v>
      </c>
      <c r="F16">
        <v>9240</v>
      </c>
      <c r="G16">
        <v>6817</v>
      </c>
    </row>
    <row r="17" spans="1:7" hidden="1" x14ac:dyDescent="0.15">
      <c r="A17" s="202">
        <v>29</v>
      </c>
      <c r="B17" s="62"/>
      <c r="C17">
        <v>15874</v>
      </c>
      <c r="D17">
        <v>11851</v>
      </c>
      <c r="E17">
        <v>10096</v>
      </c>
      <c r="F17">
        <v>9240</v>
      </c>
      <c r="G17">
        <v>6817</v>
      </c>
    </row>
    <row r="18" spans="1:7" hidden="1" x14ac:dyDescent="0.15">
      <c r="A18" s="202">
        <v>30</v>
      </c>
      <c r="B18" s="62"/>
      <c r="C18">
        <v>17052</v>
      </c>
      <c r="D18">
        <v>13311</v>
      </c>
      <c r="E18">
        <v>11725</v>
      </c>
      <c r="F18">
        <v>9998</v>
      </c>
      <c r="G18">
        <v>7525</v>
      </c>
    </row>
    <row r="19" spans="1:7" hidden="1" x14ac:dyDescent="0.15">
      <c r="A19" s="202">
        <v>31</v>
      </c>
      <c r="B19" s="62"/>
      <c r="C19">
        <v>17052</v>
      </c>
      <c r="D19">
        <v>13311</v>
      </c>
      <c r="E19">
        <v>11725</v>
      </c>
      <c r="F19">
        <v>9998</v>
      </c>
      <c r="G19">
        <v>7525</v>
      </c>
    </row>
    <row r="20" spans="1:7" hidden="1" x14ac:dyDescent="0.15">
      <c r="A20" s="202">
        <v>32</v>
      </c>
      <c r="B20" s="62"/>
      <c r="C20">
        <v>17052</v>
      </c>
      <c r="D20">
        <v>13311</v>
      </c>
      <c r="E20">
        <v>11725</v>
      </c>
      <c r="F20">
        <v>9998</v>
      </c>
      <c r="G20">
        <v>7525</v>
      </c>
    </row>
    <row r="21" spans="1:7" hidden="1" x14ac:dyDescent="0.15">
      <c r="A21" s="202">
        <v>33</v>
      </c>
      <c r="B21" s="62"/>
      <c r="C21">
        <v>17052</v>
      </c>
      <c r="D21">
        <v>13311</v>
      </c>
      <c r="E21">
        <v>11725</v>
      </c>
      <c r="F21">
        <v>9998</v>
      </c>
      <c r="G21">
        <v>7525</v>
      </c>
    </row>
    <row r="22" spans="1:7" hidden="1" x14ac:dyDescent="0.15">
      <c r="A22" s="202">
        <v>34</v>
      </c>
      <c r="B22" s="62"/>
      <c r="C22">
        <v>17052</v>
      </c>
      <c r="D22">
        <v>13311</v>
      </c>
      <c r="E22">
        <v>11725</v>
      </c>
      <c r="F22">
        <v>9998</v>
      </c>
      <c r="G22">
        <v>7525</v>
      </c>
    </row>
    <row r="23" spans="1:7" hidden="1" x14ac:dyDescent="0.15">
      <c r="A23" s="202">
        <v>35</v>
      </c>
      <c r="B23" s="62"/>
      <c r="C23">
        <v>19178</v>
      </c>
      <c r="D23">
        <v>14991</v>
      </c>
      <c r="E23">
        <v>13057</v>
      </c>
      <c r="F23">
        <v>11333</v>
      </c>
      <c r="G23">
        <v>8353</v>
      </c>
    </row>
    <row r="24" spans="1:7" hidden="1" x14ac:dyDescent="0.15">
      <c r="A24" s="202">
        <v>36</v>
      </c>
      <c r="B24" s="62"/>
      <c r="C24">
        <v>19178</v>
      </c>
      <c r="D24">
        <v>14991</v>
      </c>
      <c r="E24">
        <v>13057</v>
      </c>
      <c r="F24">
        <v>11333</v>
      </c>
      <c r="G24">
        <v>8353</v>
      </c>
    </row>
    <row r="25" spans="1:7" hidden="1" x14ac:dyDescent="0.15">
      <c r="A25" s="202">
        <v>37</v>
      </c>
      <c r="B25" s="62"/>
      <c r="C25">
        <v>19178</v>
      </c>
      <c r="D25">
        <v>14991</v>
      </c>
      <c r="E25">
        <v>13057</v>
      </c>
      <c r="F25">
        <v>11333</v>
      </c>
      <c r="G25">
        <v>8353</v>
      </c>
    </row>
    <row r="26" spans="1:7" hidden="1" x14ac:dyDescent="0.15">
      <c r="A26" s="202">
        <v>38</v>
      </c>
      <c r="B26" s="62"/>
      <c r="C26">
        <v>19178</v>
      </c>
      <c r="D26">
        <v>14991</v>
      </c>
      <c r="E26">
        <v>13057</v>
      </c>
      <c r="F26">
        <v>11333</v>
      </c>
      <c r="G26">
        <v>8353</v>
      </c>
    </row>
    <row r="27" spans="1:7" hidden="1" x14ac:dyDescent="0.15">
      <c r="A27" s="202">
        <v>39</v>
      </c>
      <c r="B27" s="62"/>
      <c r="C27">
        <v>19178</v>
      </c>
      <c r="D27">
        <v>14991</v>
      </c>
      <c r="E27">
        <v>13057</v>
      </c>
      <c r="F27">
        <v>11333</v>
      </c>
      <c r="G27">
        <v>8353</v>
      </c>
    </row>
    <row r="28" spans="1:7" hidden="1" x14ac:dyDescent="0.15">
      <c r="A28" s="202">
        <v>40</v>
      </c>
      <c r="B28" s="62"/>
      <c r="C28">
        <v>20976</v>
      </c>
      <c r="D28">
        <v>16097</v>
      </c>
      <c r="E28">
        <v>13813</v>
      </c>
      <c r="F28">
        <v>12686</v>
      </c>
      <c r="G28">
        <v>9313</v>
      </c>
    </row>
    <row r="29" spans="1:7" hidden="1" x14ac:dyDescent="0.15">
      <c r="A29" s="202">
        <v>41</v>
      </c>
      <c r="B29" s="62"/>
      <c r="C29">
        <v>20976</v>
      </c>
      <c r="D29">
        <v>16097</v>
      </c>
      <c r="E29">
        <v>13813</v>
      </c>
      <c r="F29">
        <v>12686</v>
      </c>
      <c r="G29">
        <v>9313</v>
      </c>
    </row>
    <row r="30" spans="1:7" hidden="1" x14ac:dyDescent="0.15">
      <c r="A30" s="202">
        <v>42</v>
      </c>
      <c r="B30" s="62"/>
      <c r="C30">
        <v>20976</v>
      </c>
      <c r="D30">
        <v>16097</v>
      </c>
      <c r="E30">
        <v>13813</v>
      </c>
      <c r="F30">
        <v>12686</v>
      </c>
      <c r="G30">
        <v>9313</v>
      </c>
    </row>
    <row r="31" spans="1:7" hidden="1" x14ac:dyDescent="0.15">
      <c r="A31" s="202">
        <v>43</v>
      </c>
      <c r="B31" s="62"/>
      <c r="C31">
        <v>20976</v>
      </c>
      <c r="D31">
        <v>16097</v>
      </c>
      <c r="E31">
        <v>13813</v>
      </c>
      <c r="F31">
        <v>12686</v>
      </c>
      <c r="G31">
        <v>9313</v>
      </c>
    </row>
    <row r="32" spans="1:7" hidden="1" x14ac:dyDescent="0.15">
      <c r="A32" s="202">
        <v>44</v>
      </c>
      <c r="B32" s="62"/>
      <c r="C32">
        <v>20976</v>
      </c>
      <c r="D32">
        <v>16097</v>
      </c>
      <c r="E32">
        <v>13813</v>
      </c>
      <c r="F32">
        <v>12686</v>
      </c>
      <c r="G32">
        <v>9313</v>
      </c>
    </row>
    <row r="33" spans="1:7" hidden="1" x14ac:dyDescent="0.15">
      <c r="A33" s="202">
        <v>45</v>
      </c>
      <c r="B33" s="62"/>
      <c r="C33">
        <v>24361</v>
      </c>
      <c r="D33">
        <v>18782</v>
      </c>
      <c r="E33">
        <v>16180</v>
      </c>
      <c r="F33">
        <v>14671</v>
      </c>
      <c r="G33">
        <v>10392</v>
      </c>
    </row>
    <row r="34" spans="1:7" hidden="1" x14ac:dyDescent="0.15">
      <c r="A34" s="202">
        <v>46</v>
      </c>
      <c r="B34" s="62"/>
      <c r="C34">
        <v>24361</v>
      </c>
      <c r="D34">
        <v>18782</v>
      </c>
      <c r="E34">
        <v>16180</v>
      </c>
      <c r="F34">
        <v>14671</v>
      </c>
      <c r="G34">
        <v>10392</v>
      </c>
    </row>
    <row r="35" spans="1:7" hidden="1" x14ac:dyDescent="0.15">
      <c r="A35" s="202">
        <v>47</v>
      </c>
      <c r="B35" s="62"/>
      <c r="C35">
        <v>24361</v>
      </c>
      <c r="D35">
        <v>18782</v>
      </c>
      <c r="E35">
        <v>16180</v>
      </c>
      <c r="F35">
        <v>14671</v>
      </c>
      <c r="G35">
        <v>10392</v>
      </c>
    </row>
    <row r="36" spans="1:7" hidden="1" x14ac:dyDescent="0.15">
      <c r="A36" s="202">
        <v>48</v>
      </c>
      <c r="B36" s="62"/>
      <c r="C36">
        <v>24361</v>
      </c>
      <c r="D36">
        <v>18782</v>
      </c>
      <c r="E36">
        <v>16180</v>
      </c>
      <c r="F36">
        <v>14671</v>
      </c>
      <c r="G36">
        <v>10392</v>
      </c>
    </row>
    <row r="37" spans="1:7" hidden="1" x14ac:dyDescent="0.15">
      <c r="A37" s="202">
        <v>49</v>
      </c>
      <c r="B37" s="62"/>
      <c r="C37">
        <v>24361</v>
      </c>
      <c r="D37">
        <v>18782</v>
      </c>
      <c r="E37">
        <v>16180</v>
      </c>
      <c r="F37">
        <v>14671</v>
      </c>
      <c r="G37">
        <v>10392</v>
      </c>
    </row>
    <row r="38" spans="1:7" hidden="1" x14ac:dyDescent="0.15">
      <c r="A38" s="202">
        <v>50</v>
      </c>
      <c r="B38" s="62"/>
      <c r="C38">
        <v>27376</v>
      </c>
      <c r="D38">
        <v>21999</v>
      </c>
      <c r="E38">
        <v>18661</v>
      </c>
      <c r="F38">
        <v>16485</v>
      </c>
      <c r="G38">
        <v>11612</v>
      </c>
    </row>
    <row r="39" spans="1:7" hidden="1" x14ac:dyDescent="0.15">
      <c r="A39" s="202">
        <v>51</v>
      </c>
      <c r="B39" s="62"/>
      <c r="C39">
        <v>27376</v>
      </c>
      <c r="D39">
        <v>21999</v>
      </c>
      <c r="E39">
        <v>18661</v>
      </c>
      <c r="F39">
        <v>16485</v>
      </c>
      <c r="G39">
        <v>11612</v>
      </c>
    </row>
    <row r="40" spans="1:7" hidden="1" x14ac:dyDescent="0.15">
      <c r="A40" s="202">
        <v>52</v>
      </c>
      <c r="B40" s="62"/>
      <c r="C40">
        <v>27376</v>
      </c>
      <c r="D40">
        <v>21999</v>
      </c>
      <c r="E40">
        <v>18661</v>
      </c>
      <c r="F40">
        <v>16485</v>
      </c>
      <c r="G40">
        <v>11612</v>
      </c>
    </row>
    <row r="41" spans="1:7" hidden="1" x14ac:dyDescent="0.15">
      <c r="A41" s="202">
        <v>53</v>
      </c>
      <c r="B41" s="62"/>
      <c r="C41">
        <v>27376</v>
      </c>
      <c r="D41">
        <v>21999</v>
      </c>
      <c r="E41">
        <v>18661</v>
      </c>
      <c r="F41">
        <v>16485</v>
      </c>
      <c r="G41">
        <v>11612</v>
      </c>
    </row>
    <row r="42" spans="1:7" hidden="1" x14ac:dyDescent="0.15">
      <c r="A42" s="202">
        <v>54</v>
      </c>
      <c r="B42" s="65"/>
      <c r="C42">
        <v>27376</v>
      </c>
      <c r="D42">
        <v>21999</v>
      </c>
      <c r="E42">
        <v>18661</v>
      </c>
      <c r="F42">
        <v>16485</v>
      </c>
      <c r="G42">
        <v>11612</v>
      </c>
    </row>
    <row r="43" spans="1:7" hidden="1" x14ac:dyDescent="0.15">
      <c r="A43" s="202">
        <v>55</v>
      </c>
      <c r="B43" s="65"/>
      <c r="C43">
        <v>30928</v>
      </c>
      <c r="D43">
        <v>26477</v>
      </c>
      <c r="E43">
        <v>21592</v>
      </c>
      <c r="F43">
        <v>18400</v>
      </c>
      <c r="G43">
        <v>12964</v>
      </c>
    </row>
    <row r="44" spans="1:7" hidden="1" x14ac:dyDescent="0.15">
      <c r="A44" s="202">
        <v>56</v>
      </c>
      <c r="B44" s="65"/>
      <c r="C44">
        <v>30928</v>
      </c>
      <c r="D44">
        <v>26477</v>
      </c>
      <c r="E44">
        <v>21592</v>
      </c>
      <c r="F44">
        <v>18400</v>
      </c>
      <c r="G44">
        <v>12964</v>
      </c>
    </row>
    <row r="45" spans="1:7" hidden="1" x14ac:dyDescent="0.15">
      <c r="A45" s="202">
        <v>57</v>
      </c>
      <c r="B45" s="65"/>
      <c r="C45">
        <v>30928</v>
      </c>
      <c r="D45">
        <v>26477</v>
      </c>
      <c r="E45">
        <v>21592</v>
      </c>
      <c r="F45">
        <v>18400</v>
      </c>
      <c r="G45">
        <v>12964</v>
      </c>
    </row>
    <row r="46" spans="1:7" hidden="1" x14ac:dyDescent="0.15">
      <c r="A46" s="202">
        <v>58</v>
      </c>
      <c r="B46" s="65"/>
      <c r="C46">
        <v>30928</v>
      </c>
      <c r="D46">
        <v>26477</v>
      </c>
      <c r="E46">
        <v>21592</v>
      </c>
      <c r="F46">
        <v>18400</v>
      </c>
      <c r="G46">
        <v>12964</v>
      </c>
    </row>
    <row r="47" spans="1:7" hidden="1" x14ac:dyDescent="0.15">
      <c r="A47" s="202">
        <v>59</v>
      </c>
      <c r="B47" s="65"/>
      <c r="C47">
        <v>30928</v>
      </c>
      <c r="D47">
        <v>26477</v>
      </c>
      <c r="E47">
        <v>21592</v>
      </c>
      <c r="F47">
        <v>18400</v>
      </c>
      <c r="G47">
        <v>12964</v>
      </c>
    </row>
    <row r="48" spans="1:7" hidden="1" x14ac:dyDescent="0.15">
      <c r="A48" s="202">
        <v>60</v>
      </c>
      <c r="B48" s="65"/>
      <c r="C48">
        <v>33103</v>
      </c>
      <c r="D48">
        <v>29529</v>
      </c>
      <c r="E48">
        <v>23098</v>
      </c>
      <c r="F48">
        <v>19678</v>
      </c>
      <c r="G48">
        <v>13864</v>
      </c>
    </row>
    <row r="49" spans="1:7" hidden="1" x14ac:dyDescent="0.15">
      <c r="A49" s="202">
        <v>61</v>
      </c>
      <c r="B49" s="65"/>
      <c r="C49">
        <v>36892</v>
      </c>
      <c r="D49">
        <v>32904</v>
      </c>
      <c r="E49">
        <v>25720</v>
      </c>
      <c r="F49">
        <v>21916</v>
      </c>
      <c r="G49">
        <v>15439</v>
      </c>
    </row>
    <row r="50" spans="1:7" hidden="1" x14ac:dyDescent="0.15">
      <c r="A50" s="202">
        <v>62</v>
      </c>
      <c r="B50" s="65"/>
      <c r="C50">
        <v>40983</v>
      </c>
      <c r="D50">
        <v>34991</v>
      </c>
      <c r="E50">
        <v>28567</v>
      </c>
      <c r="F50">
        <v>24342</v>
      </c>
      <c r="G50">
        <v>17145</v>
      </c>
    </row>
    <row r="51" spans="1:7" hidden="1" x14ac:dyDescent="0.15">
      <c r="A51" s="202">
        <v>63</v>
      </c>
      <c r="B51" s="65"/>
      <c r="C51">
        <v>43108</v>
      </c>
      <c r="D51">
        <v>36434</v>
      </c>
      <c r="E51">
        <v>31636</v>
      </c>
      <c r="F51">
        <v>26959</v>
      </c>
      <c r="G51">
        <v>18991</v>
      </c>
    </row>
    <row r="52" spans="1:7" hidden="1" x14ac:dyDescent="0.15">
      <c r="A52" s="202">
        <v>64</v>
      </c>
      <c r="B52" s="65"/>
      <c r="C52">
        <v>45345</v>
      </c>
      <c r="D52">
        <v>38492</v>
      </c>
      <c r="E52">
        <v>33827</v>
      </c>
      <c r="F52">
        <v>29464</v>
      </c>
      <c r="G52">
        <v>20966</v>
      </c>
    </row>
    <row r="53" spans="1:7" hidden="1" x14ac:dyDescent="0.15">
      <c r="A53" s="202">
        <v>65</v>
      </c>
      <c r="B53" s="65"/>
      <c r="C53">
        <v>48395</v>
      </c>
      <c r="D53">
        <v>41470</v>
      </c>
      <c r="E53">
        <v>36560</v>
      </c>
      <c r="F53">
        <v>31974</v>
      </c>
      <c r="G53">
        <v>23075</v>
      </c>
    </row>
    <row r="54" spans="1:7" hidden="1" x14ac:dyDescent="0.15">
      <c r="A54" s="202">
        <v>66</v>
      </c>
      <c r="B54" s="65"/>
      <c r="C54">
        <v>52509</v>
      </c>
      <c r="D54">
        <v>45655</v>
      </c>
      <c r="E54">
        <v>40118</v>
      </c>
      <c r="F54">
        <v>35446</v>
      </c>
      <c r="G54">
        <v>25315</v>
      </c>
    </row>
    <row r="55" spans="1:7" hidden="1" x14ac:dyDescent="0.15">
      <c r="A55" s="202">
        <v>67</v>
      </c>
      <c r="B55" s="65"/>
      <c r="C55">
        <v>57502</v>
      </c>
      <c r="D55">
        <v>50842</v>
      </c>
      <c r="E55">
        <v>44383</v>
      </c>
      <c r="F55">
        <v>39314</v>
      </c>
      <c r="G55">
        <v>27691</v>
      </c>
    </row>
    <row r="56" spans="1:7" hidden="1" x14ac:dyDescent="0.15">
      <c r="A56" s="202">
        <v>68</v>
      </c>
      <c r="B56" s="65"/>
      <c r="C56">
        <v>62996</v>
      </c>
      <c r="D56">
        <v>56603</v>
      </c>
      <c r="E56">
        <v>49048</v>
      </c>
      <c r="F56">
        <v>42882</v>
      </c>
      <c r="G56">
        <v>30207</v>
      </c>
    </row>
    <row r="57" spans="1:7" hidden="1" x14ac:dyDescent="0.15">
      <c r="A57" s="202">
        <v>69</v>
      </c>
      <c r="B57" s="65"/>
      <c r="C57">
        <v>68615</v>
      </c>
      <c r="D57">
        <v>62507</v>
      </c>
      <c r="E57">
        <v>53816</v>
      </c>
      <c r="F57">
        <v>46637</v>
      </c>
      <c r="G57">
        <v>32850</v>
      </c>
    </row>
    <row r="58" spans="1:7" hidden="1" x14ac:dyDescent="0.15">
      <c r="A58" s="202">
        <v>70</v>
      </c>
      <c r="B58" s="65"/>
      <c r="C58">
        <v>73984</v>
      </c>
      <c r="D58">
        <v>68124</v>
      </c>
      <c r="E58">
        <v>58382</v>
      </c>
      <c r="F58">
        <v>50578</v>
      </c>
      <c r="G58">
        <v>35624</v>
      </c>
    </row>
    <row r="59" spans="1:7" hidden="1" x14ac:dyDescent="0.15">
      <c r="A59" s="202">
        <v>71</v>
      </c>
      <c r="B59" s="65"/>
      <c r="C59">
        <v>79102</v>
      </c>
      <c r="D59">
        <v>73455</v>
      </c>
      <c r="E59">
        <v>62746</v>
      </c>
      <c r="F59">
        <v>54710</v>
      </c>
      <c r="G59">
        <v>38538</v>
      </c>
    </row>
    <row r="60" spans="1:7" hidden="1" x14ac:dyDescent="0.15">
      <c r="A60" s="202">
        <v>72</v>
      </c>
      <c r="B60" s="65"/>
      <c r="C60">
        <v>84218</v>
      </c>
      <c r="D60">
        <v>78786</v>
      </c>
      <c r="E60">
        <v>67110</v>
      </c>
      <c r="F60">
        <v>59032</v>
      </c>
      <c r="G60">
        <v>41578</v>
      </c>
    </row>
    <row r="61" spans="1:7" hidden="1" x14ac:dyDescent="0.15">
      <c r="A61" s="202">
        <v>73</v>
      </c>
      <c r="B61" s="65"/>
      <c r="C61">
        <v>89336</v>
      </c>
      <c r="D61">
        <v>84116</v>
      </c>
      <c r="E61">
        <v>71474</v>
      </c>
      <c r="F61">
        <v>63545</v>
      </c>
      <c r="G61">
        <v>44762</v>
      </c>
    </row>
    <row r="62" spans="1:7" hidden="1" x14ac:dyDescent="0.15">
      <c r="A62" s="202">
        <v>74</v>
      </c>
      <c r="B62" s="65"/>
      <c r="C62">
        <v>94454</v>
      </c>
      <c r="D62">
        <v>89448</v>
      </c>
      <c r="E62">
        <v>75839</v>
      </c>
      <c r="F62">
        <v>68247</v>
      </c>
      <c r="G62">
        <v>48073</v>
      </c>
    </row>
    <row r="63" spans="1:7" hidden="1" x14ac:dyDescent="0.15">
      <c r="A63" s="202">
        <v>75</v>
      </c>
      <c r="B63" s="65"/>
      <c r="C63">
        <v>99487</v>
      </c>
      <c r="D63">
        <v>94692</v>
      </c>
      <c r="E63">
        <v>80117</v>
      </c>
      <c r="F63">
        <v>73136</v>
      </c>
      <c r="G63">
        <v>51513</v>
      </c>
    </row>
    <row r="64" spans="1:7" hidden="1" x14ac:dyDescent="0.15">
      <c r="A64" s="202">
        <v>76</v>
      </c>
      <c r="B64" s="65"/>
      <c r="C64">
        <v>99487</v>
      </c>
      <c r="D64">
        <v>94692</v>
      </c>
      <c r="E64">
        <v>80117</v>
      </c>
      <c r="F64">
        <v>73136</v>
      </c>
      <c r="G64">
        <v>51513</v>
      </c>
    </row>
    <row r="65" spans="1:7" hidden="1" x14ac:dyDescent="0.15">
      <c r="A65" s="202">
        <v>77</v>
      </c>
      <c r="B65" s="65"/>
      <c r="C65">
        <v>99487</v>
      </c>
      <c r="D65">
        <v>94692</v>
      </c>
      <c r="E65">
        <v>80117</v>
      </c>
      <c r="F65">
        <v>73136</v>
      </c>
      <c r="G65">
        <v>51513</v>
      </c>
    </row>
    <row r="66" spans="1:7" hidden="1" x14ac:dyDescent="0.15">
      <c r="A66" s="202">
        <v>78</v>
      </c>
      <c r="B66" s="65"/>
      <c r="C66">
        <v>99487</v>
      </c>
      <c r="D66">
        <v>94692</v>
      </c>
      <c r="E66">
        <v>80117</v>
      </c>
      <c r="F66">
        <v>73136</v>
      </c>
      <c r="G66">
        <v>51513</v>
      </c>
    </row>
    <row r="67" spans="1:7" hidden="1" x14ac:dyDescent="0.15">
      <c r="A67" s="202">
        <v>79</v>
      </c>
      <c r="B67" s="65"/>
      <c r="C67">
        <v>99487</v>
      </c>
      <c r="D67">
        <v>94692</v>
      </c>
      <c r="E67">
        <v>80117</v>
      </c>
      <c r="F67">
        <v>73136</v>
      </c>
      <c r="G67">
        <v>51513</v>
      </c>
    </row>
    <row r="68" spans="1:7" hidden="1" x14ac:dyDescent="0.15">
      <c r="A68" s="202">
        <v>80</v>
      </c>
      <c r="B68" s="65"/>
      <c r="C68">
        <v>99487</v>
      </c>
      <c r="D68">
        <v>94692</v>
      </c>
      <c r="E68">
        <v>80117</v>
      </c>
      <c r="F68">
        <v>73136</v>
      </c>
      <c r="G68">
        <v>51513</v>
      </c>
    </row>
    <row r="69" spans="1:7" hidden="1" x14ac:dyDescent="0.15">
      <c r="A69" s="202">
        <v>81</v>
      </c>
      <c r="B69" s="65"/>
      <c r="C69">
        <v>99487</v>
      </c>
      <c r="D69">
        <v>94692</v>
      </c>
      <c r="E69">
        <v>80117</v>
      </c>
      <c r="F69">
        <v>73136</v>
      </c>
      <c r="G69">
        <v>51513</v>
      </c>
    </row>
    <row r="70" spans="1:7" hidden="1" x14ac:dyDescent="0.15">
      <c r="A70" s="202">
        <v>82</v>
      </c>
      <c r="B70" s="65"/>
      <c r="C70">
        <v>99487</v>
      </c>
      <c r="D70">
        <v>94692</v>
      </c>
      <c r="E70">
        <v>80117</v>
      </c>
      <c r="F70">
        <v>73136</v>
      </c>
      <c r="G70">
        <v>51513</v>
      </c>
    </row>
    <row r="71" spans="1:7" hidden="1" x14ac:dyDescent="0.15">
      <c r="A71" s="202">
        <v>83</v>
      </c>
      <c r="B71" s="65"/>
      <c r="C71">
        <v>99487</v>
      </c>
      <c r="D71">
        <v>94692</v>
      </c>
      <c r="E71">
        <v>80117</v>
      </c>
      <c r="F71">
        <v>73136</v>
      </c>
      <c r="G71">
        <v>51513</v>
      </c>
    </row>
    <row r="72" spans="1:7" s="69" customFormat="1" hidden="1" x14ac:dyDescent="0.15">
      <c r="A72" s="203">
        <v>84</v>
      </c>
      <c r="B72" s="67" t="s">
        <v>132</v>
      </c>
      <c r="C72">
        <v>99487</v>
      </c>
      <c r="D72">
        <v>94692</v>
      </c>
      <c r="E72">
        <v>80117</v>
      </c>
      <c r="F72">
        <v>73136</v>
      </c>
      <c r="G72">
        <v>51513</v>
      </c>
    </row>
    <row r="73" spans="1:7" hidden="1" x14ac:dyDescent="0.15">
      <c r="A73" s="202">
        <v>1</v>
      </c>
      <c r="B73" s="65" t="s">
        <v>133</v>
      </c>
      <c r="C73">
        <v>3295</v>
      </c>
      <c r="D73">
        <v>2199</v>
      </c>
      <c r="E73">
        <v>1595</v>
      </c>
      <c r="F73">
        <v>1454</v>
      </c>
      <c r="G73">
        <v>1777</v>
      </c>
    </row>
    <row r="74" spans="1:7" hidden="1" x14ac:dyDescent="0.15">
      <c r="A74" s="202">
        <v>2</v>
      </c>
      <c r="B74" s="65" t="s">
        <v>134</v>
      </c>
      <c r="C74">
        <v>6001</v>
      </c>
      <c r="D74">
        <v>3864</v>
      </c>
      <c r="E74">
        <v>3005</v>
      </c>
      <c r="F74">
        <v>2839</v>
      </c>
      <c r="G74">
        <v>3095</v>
      </c>
    </row>
    <row r="75" spans="1:7" hidden="1" x14ac:dyDescent="0.15">
      <c r="A75" s="203">
        <v>3</v>
      </c>
      <c r="B75" s="67" t="s">
        <v>135</v>
      </c>
      <c r="C75">
        <v>8684</v>
      </c>
      <c r="D75">
        <v>5469</v>
      </c>
      <c r="E75">
        <v>4389</v>
      </c>
      <c r="F75">
        <v>4073</v>
      </c>
      <c r="G75">
        <v>4419</v>
      </c>
    </row>
    <row r="77" spans="1:7" ht="18" hidden="1" x14ac:dyDescent="0.2">
      <c r="A77" s="712" t="s">
        <v>136</v>
      </c>
      <c r="B77" s="713"/>
      <c r="C77" s="713"/>
      <c r="D77" s="713"/>
      <c r="E77" s="713"/>
      <c r="F77" s="713"/>
      <c r="G77" s="714"/>
    </row>
    <row r="78" spans="1:7" ht="18" hidden="1" x14ac:dyDescent="0.2">
      <c r="A78" s="715" t="s">
        <v>76</v>
      </c>
      <c r="B78" s="716"/>
      <c r="C78" s="716"/>
      <c r="D78" s="716"/>
      <c r="E78" s="716"/>
      <c r="F78" s="716"/>
      <c r="G78" s="717"/>
    </row>
    <row r="79" spans="1:7" hidden="1" x14ac:dyDescent="0.15">
      <c r="C79" s="720"/>
      <c r="D79" s="720"/>
      <c r="E79" s="720"/>
      <c r="F79" s="720"/>
      <c r="G79" s="721"/>
    </row>
    <row r="80" spans="1:7" hidden="1" x14ac:dyDescent="0.15">
      <c r="A80" s="734" t="s">
        <v>129</v>
      </c>
      <c r="B80" s="735"/>
      <c r="C80" s="59">
        <v>250</v>
      </c>
      <c r="D80" s="59">
        <v>2000</v>
      </c>
      <c r="E80" s="59">
        <v>5000</v>
      </c>
      <c r="F80" s="59">
        <v>10000</v>
      </c>
      <c r="G80" s="71">
        <v>20000</v>
      </c>
    </row>
    <row r="81" spans="1:7" hidden="1" x14ac:dyDescent="0.15">
      <c r="A81" s="204">
        <v>18</v>
      </c>
      <c r="B81" s="65"/>
      <c r="C81">
        <v>9421</v>
      </c>
      <c r="D81">
        <v>7355</v>
      </c>
      <c r="E81">
        <v>5267</v>
      </c>
      <c r="F81">
        <v>4209</v>
      </c>
      <c r="G81">
        <v>3101</v>
      </c>
    </row>
    <row r="82" spans="1:7" hidden="1" x14ac:dyDescent="0.15">
      <c r="A82" s="204">
        <v>19</v>
      </c>
      <c r="B82" s="65"/>
      <c r="C82">
        <v>9421</v>
      </c>
      <c r="D82">
        <v>7355</v>
      </c>
      <c r="E82">
        <v>5267</v>
      </c>
      <c r="F82">
        <v>4209</v>
      </c>
      <c r="G82">
        <v>3101</v>
      </c>
    </row>
    <row r="83" spans="1:7" hidden="1" x14ac:dyDescent="0.15">
      <c r="A83" s="204">
        <v>20</v>
      </c>
      <c r="B83" s="65"/>
      <c r="C83">
        <v>9421</v>
      </c>
      <c r="D83">
        <v>7355</v>
      </c>
      <c r="E83">
        <v>5267</v>
      </c>
      <c r="F83">
        <v>4209</v>
      </c>
      <c r="G83">
        <v>3101</v>
      </c>
    </row>
    <row r="84" spans="1:7" hidden="1" x14ac:dyDescent="0.15">
      <c r="A84" s="204">
        <v>21</v>
      </c>
      <c r="B84" s="65"/>
      <c r="C84">
        <v>9421</v>
      </c>
      <c r="D84">
        <v>7355</v>
      </c>
      <c r="E84">
        <v>5267</v>
      </c>
      <c r="F84">
        <v>4209</v>
      </c>
      <c r="G84">
        <v>3101</v>
      </c>
    </row>
    <row r="85" spans="1:7" hidden="1" x14ac:dyDescent="0.15">
      <c r="A85" s="204">
        <v>22</v>
      </c>
      <c r="B85" s="65"/>
      <c r="C85">
        <v>9421</v>
      </c>
      <c r="D85">
        <v>7355</v>
      </c>
      <c r="E85">
        <v>5267</v>
      </c>
      <c r="F85">
        <v>4209</v>
      </c>
      <c r="G85">
        <v>3101</v>
      </c>
    </row>
    <row r="86" spans="1:7" hidden="1" x14ac:dyDescent="0.15">
      <c r="A86" s="204">
        <v>23</v>
      </c>
      <c r="B86" s="65"/>
      <c r="C86">
        <v>9421</v>
      </c>
      <c r="D86">
        <v>7355</v>
      </c>
      <c r="E86">
        <v>5267</v>
      </c>
      <c r="F86">
        <v>4209</v>
      </c>
      <c r="G86">
        <v>3101</v>
      </c>
    </row>
    <row r="87" spans="1:7" hidden="1" x14ac:dyDescent="0.15">
      <c r="A87" s="204">
        <v>24</v>
      </c>
      <c r="B87" s="65"/>
      <c r="C87">
        <v>9421</v>
      </c>
      <c r="D87">
        <v>7355</v>
      </c>
      <c r="E87">
        <v>5267</v>
      </c>
      <c r="F87">
        <v>4209</v>
      </c>
      <c r="G87">
        <v>3101</v>
      </c>
    </row>
    <row r="88" spans="1:7" hidden="1" x14ac:dyDescent="0.15">
      <c r="A88" s="204">
        <v>25</v>
      </c>
      <c r="B88" s="65"/>
      <c r="C88">
        <v>10067</v>
      </c>
      <c r="D88">
        <v>8100</v>
      </c>
      <c r="E88">
        <v>5503</v>
      </c>
      <c r="F88">
        <v>4296</v>
      </c>
      <c r="G88">
        <v>3489</v>
      </c>
    </row>
    <row r="89" spans="1:7" hidden="1" x14ac:dyDescent="0.15">
      <c r="A89" s="204">
        <v>26</v>
      </c>
      <c r="B89" s="65"/>
      <c r="C89">
        <v>10067</v>
      </c>
      <c r="D89">
        <v>8100</v>
      </c>
      <c r="E89">
        <v>5503</v>
      </c>
      <c r="F89">
        <v>4296</v>
      </c>
      <c r="G89">
        <v>3489</v>
      </c>
    </row>
    <row r="90" spans="1:7" hidden="1" x14ac:dyDescent="0.15">
      <c r="A90" s="204">
        <v>27</v>
      </c>
      <c r="B90" s="65"/>
      <c r="C90">
        <v>10067</v>
      </c>
      <c r="D90">
        <v>8100</v>
      </c>
      <c r="E90">
        <v>5503</v>
      </c>
      <c r="F90">
        <v>4296</v>
      </c>
      <c r="G90">
        <v>3489</v>
      </c>
    </row>
    <row r="91" spans="1:7" hidden="1" x14ac:dyDescent="0.15">
      <c r="A91" s="204">
        <v>28</v>
      </c>
      <c r="B91" s="65"/>
      <c r="C91">
        <v>10067</v>
      </c>
      <c r="D91">
        <v>8100</v>
      </c>
      <c r="E91">
        <v>5503</v>
      </c>
      <c r="F91">
        <v>4296</v>
      </c>
      <c r="G91">
        <v>3489</v>
      </c>
    </row>
    <row r="92" spans="1:7" hidden="1" x14ac:dyDescent="0.15">
      <c r="A92" s="204">
        <v>29</v>
      </c>
      <c r="B92" s="65"/>
      <c r="C92">
        <v>10067</v>
      </c>
      <c r="D92">
        <v>8100</v>
      </c>
      <c r="E92">
        <v>5503</v>
      </c>
      <c r="F92">
        <v>4296</v>
      </c>
      <c r="G92">
        <v>3489</v>
      </c>
    </row>
    <row r="93" spans="1:7" hidden="1" x14ac:dyDescent="0.15">
      <c r="A93" s="204">
        <v>30</v>
      </c>
      <c r="B93" s="65"/>
      <c r="C93">
        <v>11196</v>
      </c>
      <c r="D93">
        <v>9427</v>
      </c>
      <c r="E93">
        <v>7008</v>
      </c>
      <c r="F93">
        <v>4880</v>
      </c>
      <c r="G93">
        <v>3828</v>
      </c>
    </row>
    <row r="94" spans="1:7" hidden="1" x14ac:dyDescent="0.15">
      <c r="A94" s="204">
        <v>31</v>
      </c>
      <c r="B94" s="65"/>
      <c r="C94">
        <v>11196</v>
      </c>
      <c r="D94">
        <v>9427</v>
      </c>
      <c r="E94">
        <v>7008</v>
      </c>
      <c r="F94">
        <v>4880</v>
      </c>
      <c r="G94">
        <v>3828</v>
      </c>
    </row>
    <row r="95" spans="1:7" s="58" customFormat="1" hidden="1" x14ac:dyDescent="0.15">
      <c r="A95" s="207">
        <v>32</v>
      </c>
      <c r="B95" s="65"/>
      <c r="C95">
        <v>11196</v>
      </c>
      <c r="D95">
        <v>9427</v>
      </c>
      <c r="E95">
        <v>7008</v>
      </c>
      <c r="F95">
        <v>4880</v>
      </c>
      <c r="G95">
        <v>3828</v>
      </c>
    </row>
    <row r="96" spans="1:7" hidden="1" x14ac:dyDescent="0.15">
      <c r="A96" s="204">
        <v>33</v>
      </c>
      <c r="B96" s="65"/>
      <c r="C96">
        <v>11196</v>
      </c>
      <c r="D96">
        <v>9427</v>
      </c>
      <c r="E96">
        <v>7008</v>
      </c>
      <c r="F96">
        <v>4880</v>
      </c>
      <c r="G96">
        <v>3828</v>
      </c>
    </row>
    <row r="97" spans="1:7" hidden="1" x14ac:dyDescent="0.15">
      <c r="A97" s="204">
        <v>34</v>
      </c>
      <c r="B97" s="65"/>
      <c r="C97">
        <v>11196</v>
      </c>
      <c r="D97">
        <v>9427</v>
      </c>
      <c r="E97">
        <v>7008</v>
      </c>
      <c r="F97">
        <v>4880</v>
      </c>
      <c r="G97">
        <v>3828</v>
      </c>
    </row>
    <row r="98" spans="1:7" hidden="1" x14ac:dyDescent="0.15">
      <c r="A98" s="204">
        <v>35</v>
      </c>
      <c r="B98" s="65"/>
      <c r="C98">
        <v>12496</v>
      </c>
      <c r="D98">
        <v>11041</v>
      </c>
      <c r="E98">
        <v>7911</v>
      </c>
      <c r="F98">
        <v>5395</v>
      </c>
      <c r="G98">
        <v>4232</v>
      </c>
    </row>
    <row r="99" spans="1:7" hidden="1" x14ac:dyDescent="0.15">
      <c r="A99" s="204">
        <v>36</v>
      </c>
      <c r="B99" s="65"/>
      <c r="C99">
        <v>12496</v>
      </c>
      <c r="D99">
        <v>11041</v>
      </c>
      <c r="E99">
        <v>7911</v>
      </c>
      <c r="F99">
        <v>5395</v>
      </c>
      <c r="G99">
        <v>4232</v>
      </c>
    </row>
    <row r="100" spans="1:7" hidden="1" x14ac:dyDescent="0.15">
      <c r="A100" s="204">
        <v>37</v>
      </c>
      <c r="B100" s="65"/>
      <c r="C100">
        <v>12496</v>
      </c>
      <c r="D100">
        <v>11041</v>
      </c>
      <c r="E100">
        <v>7911</v>
      </c>
      <c r="F100">
        <v>5395</v>
      </c>
      <c r="G100">
        <v>4232</v>
      </c>
    </row>
    <row r="101" spans="1:7" hidden="1" x14ac:dyDescent="0.15">
      <c r="A101" s="204">
        <v>38</v>
      </c>
      <c r="B101" s="65"/>
      <c r="C101">
        <v>12496</v>
      </c>
      <c r="D101">
        <v>11041</v>
      </c>
      <c r="E101">
        <v>7911</v>
      </c>
      <c r="F101">
        <v>5395</v>
      </c>
      <c r="G101">
        <v>4232</v>
      </c>
    </row>
    <row r="102" spans="1:7" hidden="1" x14ac:dyDescent="0.15">
      <c r="A102" s="204">
        <v>39</v>
      </c>
      <c r="B102" s="65"/>
      <c r="C102">
        <v>12496</v>
      </c>
      <c r="D102">
        <v>11041</v>
      </c>
      <c r="E102">
        <v>7911</v>
      </c>
      <c r="F102">
        <v>5395</v>
      </c>
      <c r="G102">
        <v>4232</v>
      </c>
    </row>
    <row r="103" spans="1:7" hidden="1" x14ac:dyDescent="0.15">
      <c r="A103" s="204">
        <v>40</v>
      </c>
      <c r="B103" s="65"/>
      <c r="C103">
        <v>13999</v>
      </c>
      <c r="D103">
        <v>12335</v>
      </c>
      <c r="E103">
        <v>8816</v>
      </c>
      <c r="F103">
        <v>5997</v>
      </c>
      <c r="G103">
        <v>4704</v>
      </c>
    </row>
    <row r="104" spans="1:7" hidden="1" x14ac:dyDescent="0.15">
      <c r="A104" s="204">
        <v>41</v>
      </c>
      <c r="B104" s="65"/>
      <c r="C104">
        <v>13999</v>
      </c>
      <c r="D104">
        <v>12335</v>
      </c>
      <c r="E104">
        <v>8816</v>
      </c>
      <c r="F104">
        <v>5997</v>
      </c>
      <c r="G104">
        <v>4704</v>
      </c>
    </row>
    <row r="105" spans="1:7" hidden="1" x14ac:dyDescent="0.15">
      <c r="A105" s="204">
        <v>42</v>
      </c>
      <c r="B105" s="65"/>
      <c r="C105">
        <v>13999</v>
      </c>
      <c r="D105">
        <v>12335</v>
      </c>
      <c r="E105">
        <v>8816</v>
      </c>
      <c r="F105">
        <v>5997</v>
      </c>
      <c r="G105">
        <v>4704</v>
      </c>
    </row>
    <row r="106" spans="1:7" hidden="1" x14ac:dyDescent="0.15">
      <c r="A106" s="204">
        <v>43</v>
      </c>
      <c r="B106" s="65"/>
      <c r="C106">
        <v>13999</v>
      </c>
      <c r="D106">
        <v>12335</v>
      </c>
      <c r="E106">
        <v>8816</v>
      </c>
      <c r="F106">
        <v>5997</v>
      </c>
      <c r="G106">
        <v>4704</v>
      </c>
    </row>
    <row r="107" spans="1:7" hidden="1" x14ac:dyDescent="0.15">
      <c r="A107" s="204">
        <v>44</v>
      </c>
      <c r="B107" s="65"/>
      <c r="C107">
        <v>13999</v>
      </c>
      <c r="D107">
        <v>12335</v>
      </c>
      <c r="E107">
        <v>8816</v>
      </c>
      <c r="F107">
        <v>5997</v>
      </c>
      <c r="G107">
        <v>4704</v>
      </c>
    </row>
    <row r="108" spans="1:7" hidden="1" x14ac:dyDescent="0.15">
      <c r="A108" s="204">
        <v>45</v>
      </c>
      <c r="B108" s="65"/>
      <c r="C108">
        <v>15665</v>
      </c>
      <c r="D108">
        <v>13437</v>
      </c>
      <c r="E108">
        <v>9875</v>
      </c>
      <c r="F108">
        <v>6673</v>
      </c>
      <c r="G108">
        <v>5236</v>
      </c>
    </row>
    <row r="109" spans="1:7" hidden="1" x14ac:dyDescent="0.15">
      <c r="A109" s="204">
        <v>46</v>
      </c>
      <c r="B109" s="65"/>
      <c r="C109">
        <v>15665</v>
      </c>
      <c r="D109">
        <v>13437</v>
      </c>
      <c r="E109">
        <v>9875</v>
      </c>
      <c r="F109">
        <v>6673</v>
      </c>
      <c r="G109">
        <v>5236</v>
      </c>
    </row>
    <row r="110" spans="1:7" hidden="1" x14ac:dyDescent="0.15">
      <c r="A110" s="204">
        <v>47</v>
      </c>
      <c r="B110" s="65"/>
      <c r="C110">
        <v>15665</v>
      </c>
      <c r="D110">
        <v>13437</v>
      </c>
      <c r="E110">
        <v>9875</v>
      </c>
      <c r="F110">
        <v>6673</v>
      </c>
      <c r="G110">
        <v>5236</v>
      </c>
    </row>
    <row r="111" spans="1:7" hidden="1" x14ac:dyDescent="0.15">
      <c r="A111" s="204">
        <v>48</v>
      </c>
      <c r="B111" s="65"/>
      <c r="C111">
        <v>15665</v>
      </c>
      <c r="D111">
        <v>13437</v>
      </c>
      <c r="E111">
        <v>9875</v>
      </c>
      <c r="F111">
        <v>6673</v>
      </c>
      <c r="G111">
        <v>5236</v>
      </c>
    </row>
    <row r="112" spans="1:7" hidden="1" x14ac:dyDescent="0.15">
      <c r="A112" s="204">
        <v>49</v>
      </c>
      <c r="B112" s="65"/>
      <c r="C112">
        <v>15665</v>
      </c>
      <c r="D112">
        <v>13437</v>
      </c>
      <c r="E112">
        <v>9875</v>
      </c>
      <c r="F112">
        <v>6673</v>
      </c>
      <c r="G112">
        <v>5236</v>
      </c>
    </row>
    <row r="113" spans="1:7" hidden="1" x14ac:dyDescent="0.15">
      <c r="A113" s="204">
        <v>50</v>
      </c>
      <c r="B113" s="65"/>
      <c r="C113">
        <v>17544</v>
      </c>
      <c r="D113">
        <v>14193</v>
      </c>
      <c r="E113">
        <v>11016</v>
      </c>
      <c r="F113">
        <v>7445</v>
      </c>
      <c r="G113">
        <v>5842</v>
      </c>
    </row>
    <row r="114" spans="1:7" hidden="1" x14ac:dyDescent="0.15">
      <c r="A114" s="204">
        <v>51</v>
      </c>
      <c r="B114" s="65"/>
      <c r="C114">
        <v>17544</v>
      </c>
      <c r="D114">
        <v>14193</v>
      </c>
      <c r="E114">
        <v>11016</v>
      </c>
      <c r="F114">
        <v>7445</v>
      </c>
      <c r="G114">
        <v>5842</v>
      </c>
    </row>
    <row r="115" spans="1:7" hidden="1" x14ac:dyDescent="0.15">
      <c r="A115" s="204">
        <v>52</v>
      </c>
      <c r="B115" s="65"/>
      <c r="C115">
        <v>17544</v>
      </c>
      <c r="D115">
        <v>14193</v>
      </c>
      <c r="E115">
        <v>11016</v>
      </c>
      <c r="F115">
        <v>7445</v>
      </c>
      <c r="G115">
        <v>5842</v>
      </c>
    </row>
    <row r="116" spans="1:7" hidden="1" x14ac:dyDescent="0.15">
      <c r="A116" s="204">
        <v>53</v>
      </c>
      <c r="B116" s="65"/>
      <c r="C116">
        <v>17544</v>
      </c>
      <c r="D116">
        <v>14193</v>
      </c>
      <c r="E116">
        <v>11016</v>
      </c>
      <c r="F116">
        <v>7445</v>
      </c>
      <c r="G116">
        <v>5842</v>
      </c>
    </row>
    <row r="117" spans="1:7" hidden="1" x14ac:dyDescent="0.15">
      <c r="A117" s="204">
        <v>54</v>
      </c>
      <c r="B117" s="65"/>
      <c r="C117">
        <v>17544</v>
      </c>
      <c r="D117">
        <v>14193</v>
      </c>
      <c r="E117">
        <v>11016</v>
      </c>
      <c r="F117">
        <v>7445</v>
      </c>
      <c r="G117">
        <v>5842</v>
      </c>
    </row>
    <row r="118" spans="1:7" hidden="1" x14ac:dyDescent="0.15">
      <c r="A118" s="204">
        <v>55</v>
      </c>
      <c r="B118" s="65"/>
      <c r="C118">
        <v>19620</v>
      </c>
      <c r="D118">
        <v>16564</v>
      </c>
      <c r="E118">
        <v>12284</v>
      </c>
      <c r="F118">
        <v>8298</v>
      </c>
      <c r="G118">
        <v>6512</v>
      </c>
    </row>
    <row r="119" spans="1:7" hidden="1" x14ac:dyDescent="0.15">
      <c r="A119" s="204">
        <v>56</v>
      </c>
      <c r="B119" s="65"/>
      <c r="C119">
        <v>19620</v>
      </c>
      <c r="D119">
        <v>16564</v>
      </c>
      <c r="E119">
        <v>12284</v>
      </c>
      <c r="F119">
        <v>8298</v>
      </c>
      <c r="G119">
        <v>6512</v>
      </c>
    </row>
    <row r="120" spans="1:7" hidden="1" x14ac:dyDescent="0.15">
      <c r="A120" s="204">
        <v>57</v>
      </c>
      <c r="B120" s="65"/>
      <c r="C120">
        <v>19620</v>
      </c>
      <c r="D120">
        <v>16564</v>
      </c>
      <c r="E120">
        <v>12284</v>
      </c>
      <c r="F120">
        <v>8298</v>
      </c>
      <c r="G120">
        <v>6512</v>
      </c>
    </row>
    <row r="121" spans="1:7" hidden="1" x14ac:dyDescent="0.15">
      <c r="A121" s="204">
        <v>58</v>
      </c>
      <c r="B121" s="65"/>
      <c r="C121">
        <v>19620</v>
      </c>
      <c r="D121">
        <v>16564</v>
      </c>
      <c r="E121">
        <v>12284</v>
      </c>
      <c r="F121">
        <v>8298</v>
      </c>
      <c r="G121">
        <v>6512</v>
      </c>
    </row>
    <row r="122" spans="1:7" hidden="1" x14ac:dyDescent="0.15">
      <c r="A122" s="204">
        <v>59</v>
      </c>
      <c r="B122" s="65"/>
      <c r="C122">
        <v>19620</v>
      </c>
      <c r="D122">
        <v>16564</v>
      </c>
      <c r="E122">
        <v>12284</v>
      </c>
      <c r="F122">
        <v>8298</v>
      </c>
      <c r="G122">
        <v>6512</v>
      </c>
    </row>
    <row r="123" spans="1:7" hidden="1" x14ac:dyDescent="0.15">
      <c r="A123" s="204">
        <v>60</v>
      </c>
      <c r="B123" s="65"/>
      <c r="C123">
        <v>20992</v>
      </c>
      <c r="D123">
        <v>18547</v>
      </c>
      <c r="E123">
        <v>13131</v>
      </c>
      <c r="F123">
        <v>8874</v>
      </c>
      <c r="G123">
        <v>6963</v>
      </c>
    </row>
    <row r="124" spans="1:7" hidden="1" x14ac:dyDescent="0.15">
      <c r="A124" s="204">
        <v>61</v>
      </c>
      <c r="B124" s="65"/>
      <c r="C124">
        <v>23391</v>
      </c>
      <c r="D124">
        <v>20669</v>
      </c>
      <c r="E124">
        <v>14615</v>
      </c>
      <c r="F124">
        <v>9878</v>
      </c>
      <c r="G124">
        <v>7748</v>
      </c>
    </row>
    <row r="125" spans="1:7" hidden="1" x14ac:dyDescent="0.15">
      <c r="A125" s="204">
        <v>62</v>
      </c>
      <c r="B125" s="65"/>
      <c r="C125">
        <v>25990</v>
      </c>
      <c r="D125">
        <v>22962</v>
      </c>
      <c r="E125">
        <v>16231</v>
      </c>
      <c r="F125">
        <v>10965</v>
      </c>
      <c r="G125">
        <v>8602</v>
      </c>
    </row>
    <row r="126" spans="1:7" hidden="1" x14ac:dyDescent="0.15">
      <c r="A126" s="204">
        <v>63</v>
      </c>
      <c r="B126" s="65"/>
      <c r="C126">
        <v>28781</v>
      </c>
      <c r="D126">
        <v>25267</v>
      </c>
      <c r="E126">
        <v>17976</v>
      </c>
      <c r="F126">
        <v>12144</v>
      </c>
      <c r="G126">
        <v>9527</v>
      </c>
    </row>
    <row r="127" spans="1:7" hidden="1" x14ac:dyDescent="0.15">
      <c r="A127" s="204">
        <v>64</v>
      </c>
      <c r="B127" s="65"/>
      <c r="C127">
        <v>31771</v>
      </c>
      <c r="D127">
        <v>26811</v>
      </c>
      <c r="E127">
        <v>19849</v>
      </c>
      <c r="F127">
        <v>13409</v>
      </c>
      <c r="G127">
        <v>10520</v>
      </c>
    </row>
    <row r="128" spans="1:7" hidden="1" x14ac:dyDescent="0.15">
      <c r="A128" s="204">
        <v>65</v>
      </c>
      <c r="B128" s="65"/>
      <c r="C128">
        <v>34780</v>
      </c>
      <c r="D128">
        <v>28718</v>
      </c>
      <c r="E128">
        <v>21855</v>
      </c>
      <c r="F128">
        <v>14765</v>
      </c>
      <c r="G128">
        <v>11586</v>
      </c>
    </row>
    <row r="129" spans="1:7" hidden="1" x14ac:dyDescent="0.15">
      <c r="A129" s="204">
        <v>66</v>
      </c>
      <c r="B129" s="65"/>
      <c r="C129">
        <v>37251</v>
      </c>
      <c r="D129">
        <v>31101</v>
      </c>
      <c r="E129">
        <v>23983</v>
      </c>
      <c r="F129">
        <v>16206</v>
      </c>
      <c r="G129">
        <v>12717</v>
      </c>
    </row>
    <row r="130" spans="1:7" hidden="1" x14ac:dyDescent="0.15">
      <c r="A130" s="204">
        <v>67</v>
      </c>
      <c r="B130" s="65"/>
      <c r="C130">
        <v>40166</v>
      </c>
      <c r="D130">
        <v>33881</v>
      </c>
      <c r="E130">
        <v>26246</v>
      </c>
      <c r="F130">
        <v>17733</v>
      </c>
      <c r="G130">
        <v>13912</v>
      </c>
    </row>
    <row r="131" spans="1:7" hidden="1" x14ac:dyDescent="0.15">
      <c r="A131" s="204">
        <v>68</v>
      </c>
      <c r="B131" s="65"/>
      <c r="C131">
        <v>43334</v>
      </c>
      <c r="D131">
        <v>36887</v>
      </c>
      <c r="E131">
        <v>28640</v>
      </c>
      <c r="F131">
        <v>19351</v>
      </c>
      <c r="G131">
        <v>15181</v>
      </c>
    </row>
    <row r="132" spans="1:7" hidden="1" x14ac:dyDescent="0.15">
      <c r="A132" s="204">
        <v>69</v>
      </c>
      <c r="B132" s="65"/>
      <c r="C132">
        <v>46566</v>
      </c>
      <c r="D132">
        <v>39949</v>
      </c>
      <c r="E132">
        <v>31157</v>
      </c>
      <c r="F132">
        <v>21051</v>
      </c>
      <c r="G132">
        <v>16515</v>
      </c>
    </row>
    <row r="133" spans="1:7" hidden="1" x14ac:dyDescent="0.15">
      <c r="A133" s="204">
        <v>70</v>
      </c>
      <c r="B133" s="65"/>
      <c r="C133">
        <v>49671</v>
      </c>
      <c r="D133">
        <v>42898</v>
      </c>
      <c r="E133">
        <v>33810</v>
      </c>
      <c r="F133">
        <v>22842</v>
      </c>
      <c r="G133">
        <v>17917</v>
      </c>
    </row>
    <row r="134" spans="1:7" hidden="1" x14ac:dyDescent="0.15">
      <c r="A134" s="204">
        <v>71</v>
      </c>
      <c r="B134" s="65"/>
      <c r="C134">
        <v>52650</v>
      </c>
      <c r="D134">
        <v>45735</v>
      </c>
      <c r="E134">
        <v>36590</v>
      </c>
      <c r="F134">
        <v>24721</v>
      </c>
      <c r="G134">
        <v>19394</v>
      </c>
    </row>
    <row r="135" spans="1:7" hidden="1" x14ac:dyDescent="0.15">
      <c r="A135" s="204">
        <v>72</v>
      </c>
      <c r="B135" s="65"/>
      <c r="C135">
        <v>55627</v>
      </c>
      <c r="D135">
        <v>48571</v>
      </c>
      <c r="E135">
        <v>39500</v>
      </c>
      <c r="F135">
        <v>26689</v>
      </c>
      <c r="G135">
        <v>20939</v>
      </c>
    </row>
    <row r="136" spans="1:7" hidden="1" x14ac:dyDescent="0.15">
      <c r="A136" s="204">
        <v>73</v>
      </c>
      <c r="B136" s="65"/>
      <c r="C136">
        <v>58606</v>
      </c>
      <c r="D136">
        <v>51407</v>
      </c>
      <c r="E136">
        <v>42539</v>
      </c>
      <c r="F136">
        <v>28741</v>
      </c>
      <c r="G136">
        <v>22548</v>
      </c>
    </row>
    <row r="137" spans="1:7" hidden="1" x14ac:dyDescent="0.15">
      <c r="A137" s="204">
        <v>74</v>
      </c>
      <c r="B137" s="65"/>
      <c r="C137">
        <v>61583</v>
      </c>
      <c r="D137">
        <v>54243</v>
      </c>
      <c r="E137">
        <v>44992</v>
      </c>
      <c r="F137">
        <v>30882</v>
      </c>
      <c r="G137">
        <v>24227</v>
      </c>
    </row>
    <row r="138" spans="1:7" hidden="1" x14ac:dyDescent="0.15">
      <c r="A138" s="204">
        <v>75</v>
      </c>
      <c r="B138" s="65"/>
      <c r="C138">
        <v>64477</v>
      </c>
      <c r="D138">
        <v>56996</v>
      </c>
      <c r="E138">
        <v>47334</v>
      </c>
      <c r="F138">
        <v>33112</v>
      </c>
      <c r="G138">
        <v>25975</v>
      </c>
    </row>
    <row r="139" spans="1:7" hidden="1" x14ac:dyDescent="0.15">
      <c r="A139" s="204">
        <v>76</v>
      </c>
      <c r="B139" s="65"/>
      <c r="C139">
        <v>64477</v>
      </c>
      <c r="D139">
        <v>56996</v>
      </c>
      <c r="E139">
        <v>47334</v>
      </c>
      <c r="F139">
        <v>33112</v>
      </c>
      <c r="G139">
        <v>25975</v>
      </c>
    </row>
    <row r="140" spans="1:7" hidden="1" x14ac:dyDescent="0.15">
      <c r="A140" s="204">
        <v>77</v>
      </c>
      <c r="B140" s="65"/>
      <c r="C140">
        <v>64477</v>
      </c>
      <c r="D140">
        <v>56996</v>
      </c>
      <c r="E140">
        <v>47334</v>
      </c>
      <c r="F140">
        <v>33112</v>
      </c>
      <c r="G140">
        <v>25975</v>
      </c>
    </row>
    <row r="141" spans="1:7" hidden="1" x14ac:dyDescent="0.15">
      <c r="A141" s="204">
        <v>78</v>
      </c>
      <c r="B141" s="65"/>
      <c r="C141">
        <v>64477</v>
      </c>
      <c r="D141">
        <v>56996</v>
      </c>
      <c r="E141">
        <v>47334</v>
      </c>
      <c r="F141">
        <v>33112</v>
      </c>
      <c r="G141">
        <v>25975</v>
      </c>
    </row>
    <row r="142" spans="1:7" hidden="1" x14ac:dyDescent="0.15">
      <c r="A142" s="204">
        <v>79</v>
      </c>
      <c r="B142" s="65"/>
      <c r="C142">
        <v>64477</v>
      </c>
      <c r="D142">
        <v>56996</v>
      </c>
      <c r="E142">
        <v>47334</v>
      </c>
      <c r="F142">
        <v>33112</v>
      </c>
      <c r="G142">
        <v>25975</v>
      </c>
    </row>
    <row r="143" spans="1:7" hidden="1" x14ac:dyDescent="0.15">
      <c r="A143" s="204">
        <v>80</v>
      </c>
      <c r="B143" s="65"/>
      <c r="C143">
        <v>64477</v>
      </c>
      <c r="D143">
        <v>56996</v>
      </c>
      <c r="E143">
        <v>47334</v>
      </c>
      <c r="F143">
        <v>33112</v>
      </c>
      <c r="G143">
        <v>25975</v>
      </c>
    </row>
    <row r="144" spans="1:7" hidden="1" x14ac:dyDescent="0.15">
      <c r="A144" s="204">
        <v>81</v>
      </c>
      <c r="B144" s="65"/>
      <c r="C144">
        <v>64477</v>
      </c>
      <c r="D144">
        <v>56996</v>
      </c>
      <c r="E144">
        <v>47334</v>
      </c>
      <c r="F144">
        <v>33112</v>
      </c>
      <c r="G144">
        <v>25975</v>
      </c>
    </row>
    <row r="145" spans="1:7" hidden="1" x14ac:dyDescent="0.15">
      <c r="A145" s="204">
        <v>82</v>
      </c>
      <c r="B145" s="65"/>
      <c r="C145">
        <v>64477</v>
      </c>
      <c r="D145">
        <v>56996</v>
      </c>
      <c r="E145">
        <v>47334</v>
      </c>
      <c r="F145">
        <v>33112</v>
      </c>
      <c r="G145">
        <v>25975</v>
      </c>
    </row>
    <row r="146" spans="1:7" hidden="1" x14ac:dyDescent="0.15">
      <c r="A146" s="204">
        <v>83</v>
      </c>
      <c r="B146" s="65"/>
      <c r="C146">
        <v>64477</v>
      </c>
      <c r="D146">
        <v>56996</v>
      </c>
      <c r="E146">
        <v>47334</v>
      </c>
      <c r="F146">
        <v>33112</v>
      </c>
      <c r="G146">
        <v>25975</v>
      </c>
    </row>
    <row r="147" spans="1:7" s="69" customFormat="1" hidden="1" x14ac:dyDescent="0.15">
      <c r="A147" s="206">
        <v>84</v>
      </c>
      <c r="B147" s="67" t="s">
        <v>132</v>
      </c>
      <c r="C147">
        <v>64477</v>
      </c>
      <c r="D147">
        <v>56996</v>
      </c>
      <c r="E147">
        <v>47334</v>
      </c>
      <c r="F147">
        <v>33112</v>
      </c>
      <c r="G147">
        <v>25975</v>
      </c>
    </row>
    <row r="148" spans="1:7" hidden="1" x14ac:dyDescent="0.15">
      <c r="A148" s="204">
        <v>1</v>
      </c>
      <c r="B148" s="65" t="s">
        <v>133</v>
      </c>
      <c r="C148">
        <v>977</v>
      </c>
      <c r="D148">
        <v>922</v>
      </c>
      <c r="E148">
        <v>713</v>
      </c>
      <c r="F148">
        <v>713</v>
      </c>
      <c r="G148">
        <v>644</v>
      </c>
    </row>
    <row r="149" spans="1:7" hidden="1" x14ac:dyDescent="0.15">
      <c r="A149" s="204">
        <v>2</v>
      </c>
      <c r="B149" s="65" t="s">
        <v>134</v>
      </c>
      <c r="C149">
        <v>1922</v>
      </c>
      <c r="D149">
        <v>1816</v>
      </c>
      <c r="E149">
        <v>1380</v>
      </c>
      <c r="F149">
        <v>1294</v>
      </c>
      <c r="G149">
        <v>1229</v>
      </c>
    </row>
    <row r="150" spans="1:7" hidden="1" x14ac:dyDescent="0.15">
      <c r="A150" s="206">
        <v>3</v>
      </c>
      <c r="B150" s="67" t="s">
        <v>135</v>
      </c>
      <c r="C150">
        <v>2840</v>
      </c>
      <c r="D150">
        <v>2684</v>
      </c>
      <c r="E150">
        <v>2040</v>
      </c>
      <c r="F150">
        <v>1855</v>
      </c>
      <c r="G150">
        <v>1777</v>
      </c>
    </row>
    <row r="152" spans="1:7" ht="18" hidden="1" x14ac:dyDescent="0.2">
      <c r="A152" s="712" t="s">
        <v>138</v>
      </c>
      <c r="B152" s="713"/>
      <c r="C152" s="713"/>
      <c r="D152" s="713"/>
      <c r="E152" s="713"/>
      <c r="F152" s="713"/>
      <c r="G152" s="714"/>
    </row>
    <row r="153" spans="1:7" ht="18" hidden="1" x14ac:dyDescent="0.2">
      <c r="A153" s="715" t="s">
        <v>76</v>
      </c>
      <c r="B153" s="716"/>
      <c r="C153" s="716"/>
      <c r="D153" s="716"/>
      <c r="E153" s="716"/>
      <c r="F153" s="716"/>
      <c r="G153" s="717"/>
    </row>
    <row r="154" spans="1:7" hidden="1" x14ac:dyDescent="0.15">
      <c r="A154" s="204"/>
      <c r="C154" s="720"/>
      <c r="D154" s="720"/>
      <c r="E154" s="720"/>
      <c r="F154" s="720"/>
      <c r="G154" s="721"/>
    </row>
    <row r="155" spans="1:7" hidden="1" x14ac:dyDescent="0.15">
      <c r="A155" s="734" t="s">
        <v>129</v>
      </c>
      <c r="B155" s="735"/>
      <c r="C155" s="59">
        <v>250</v>
      </c>
      <c r="D155" s="59">
        <v>2000</v>
      </c>
      <c r="E155" s="59">
        <v>5000</v>
      </c>
      <c r="F155" s="59">
        <v>10000</v>
      </c>
      <c r="G155" s="71">
        <v>20000</v>
      </c>
    </row>
    <row r="156" spans="1:7" hidden="1" x14ac:dyDescent="0.15">
      <c r="A156" s="204">
        <v>18</v>
      </c>
      <c r="B156" s="65"/>
      <c r="C156">
        <v>6108</v>
      </c>
      <c r="D156">
        <v>4494</v>
      </c>
      <c r="E156">
        <v>4106</v>
      </c>
      <c r="F156">
        <v>2523</v>
      </c>
      <c r="G156">
        <v>2191</v>
      </c>
    </row>
    <row r="157" spans="1:7" hidden="1" x14ac:dyDescent="0.15">
      <c r="A157" s="204">
        <v>19</v>
      </c>
      <c r="B157" s="65"/>
      <c r="C157">
        <v>6108</v>
      </c>
      <c r="D157">
        <v>4494</v>
      </c>
      <c r="E157">
        <v>4106</v>
      </c>
      <c r="F157">
        <v>2523</v>
      </c>
      <c r="G157">
        <v>2191</v>
      </c>
    </row>
    <row r="158" spans="1:7" hidden="1" x14ac:dyDescent="0.15">
      <c r="A158" s="204">
        <v>20</v>
      </c>
      <c r="B158" s="65"/>
      <c r="C158">
        <v>6108</v>
      </c>
      <c r="D158">
        <v>4494</v>
      </c>
      <c r="E158">
        <v>4106</v>
      </c>
      <c r="F158">
        <v>2523</v>
      </c>
      <c r="G158">
        <v>2191</v>
      </c>
    </row>
    <row r="159" spans="1:7" hidden="1" x14ac:dyDescent="0.15">
      <c r="A159" s="204">
        <v>21</v>
      </c>
      <c r="B159" s="65"/>
      <c r="C159">
        <v>6108</v>
      </c>
      <c r="D159">
        <v>4494</v>
      </c>
      <c r="E159">
        <v>4106</v>
      </c>
      <c r="F159">
        <v>2523</v>
      </c>
      <c r="G159">
        <v>2191</v>
      </c>
    </row>
    <row r="160" spans="1:7" hidden="1" x14ac:dyDescent="0.15">
      <c r="A160" s="204">
        <v>22</v>
      </c>
      <c r="B160" s="65"/>
      <c r="C160">
        <v>6108</v>
      </c>
      <c r="D160">
        <v>4494</v>
      </c>
      <c r="E160">
        <v>4106</v>
      </c>
      <c r="F160">
        <v>2523</v>
      </c>
      <c r="G160">
        <v>2191</v>
      </c>
    </row>
    <row r="161" spans="1:7" hidden="1" x14ac:dyDescent="0.15">
      <c r="A161" s="204">
        <v>23</v>
      </c>
      <c r="B161" s="65"/>
      <c r="C161">
        <v>6108</v>
      </c>
      <c r="D161">
        <v>4494</v>
      </c>
      <c r="E161">
        <v>4106</v>
      </c>
      <c r="F161">
        <v>2523</v>
      </c>
      <c r="G161">
        <v>2191</v>
      </c>
    </row>
    <row r="162" spans="1:7" hidden="1" x14ac:dyDescent="0.15">
      <c r="A162" s="204">
        <v>24</v>
      </c>
      <c r="B162" s="65"/>
      <c r="C162">
        <v>6108</v>
      </c>
      <c r="D162">
        <v>4494</v>
      </c>
      <c r="E162">
        <v>4106</v>
      </c>
      <c r="F162">
        <v>2523</v>
      </c>
      <c r="G162">
        <v>2191</v>
      </c>
    </row>
    <row r="163" spans="1:7" hidden="1" x14ac:dyDescent="0.15">
      <c r="A163" s="204">
        <v>25</v>
      </c>
      <c r="B163" s="65"/>
      <c r="C163">
        <v>6996</v>
      </c>
      <c r="D163">
        <v>5691</v>
      </c>
      <c r="E163">
        <v>4520</v>
      </c>
      <c r="F163">
        <v>2974</v>
      </c>
      <c r="G163">
        <v>2334</v>
      </c>
    </row>
    <row r="164" spans="1:7" hidden="1" x14ac:dyDescent="0.15">
      <c r="A164" s="204">
        <v>26</v>
      </c>
      <c r="B164" s="65"/>
      <c r="C164">
        <v>6996</v>
      </c>
      <c r="D164">
        <v>5691</v>
      </c>
      <c r="E164">
        <v>4520</v>
      </c>
      <c r="F164">
        <v>2974</v>
      </c>
      <c r="G164">
        <v>2334</v>
      </c>
    </row>
    <row r="165" spans="1:7" hidden="1" x14ac:dyDescent="0.15">
      <c r="A165" s="204">
        <v>27</v>
      </c>
      <c r="B165" s="65"/>
      <c r="C165">
        <v>6996</v>
      </c>
      <c r="D165">
        <v>5691</v>
      </c>
      <c r="E165">
        <v>4520</v>
      </c>
      <c r="F165">
        <v>2974</v>
      </c>
      <c r="G165">
        <v>2334</v>
      </c>
    </row>
    <row r="166" spans="1:7" hidden="1" x14ac:dyDescent="0.15">
      <c r="A166" s="204">
        <v>28</v>
      </c>
      <c r="B166" s="65"/>
      <c r="C166">
        <v>6996</v>
      </c>
      <c r="D166">
        <v>5691</v>
      </c>
      <c r="E166">
        <v>4520</v>
      </c>
      <c r="F166">
        <v>2974</v>
      </c>
      <c r="G166">
        <v>2334</v>
      </c>
    </row>
    <row r="167" spans="1:7" hidden="1" x14ac:dyDescent="0.15">
      <c r="A167" s="204">
        <v>29</v>
      </c>
      <c r="B167" s="65"/>
      <c r="C167">
        <v>6996</v>
      </c>
      <c r="D167">
        <v>5691</v>
      </c>
      <c r="E167">
        <v>4520</v>
      </c>
      <c r="F167">
        <v>2974</v>
      </c>
      <c r="G167">
        <v>2334</v>
      </c>
    </row>
    <row r="168" spans="1:7" hidden="1" x14ac:dyDescent="0.15">
      <c r="A168" s="204">
        <v>30</v>
      </c>
      <c r="B168" s="65"/>
      <c r="C168">
        <v>7893</v>
      </c>
      <c r="D168">
        <v>7289</v>
      </c>
      <c r="E168">
        <v>5193</v>
      </c>
      <c r="F168">
        <v>3307</v>
      </c>
      <c r="G168">
        <v>2596</v>
      </c>
    </row>
    <row r="169" spans="1:7" hidden="1" x14ac:dyDescent="0.15">
      <c r="A169" s="204">
        <v>31</v>
      </c>
      <c r="B169" s="65"/>
      <c r="C169">
        <v>7893</v>
      </c>
      <c r="D169">
        <v>7289</v>
      </c>
      <c r="E169">
        <v>5193</v>
      </c>
      <c r="F169">
        <v>3307</v>
      </c>
      <c r="G169">
        <v>2596</v>
      </c>
    </row>
    <row r="170" spans="1:7" hidden="1" x14ac:dyDescent="0.15">
      <c r="A170" s="204">
        <v>32</v>
      </c>
      <c r="B170" s="65"/>
      <c r="C170">
        <v>7893</v>
      </c>
      <c r="D170">
        <v>7289</v>
      </c>
      <c r="E170">
        <v>5193</v>
      </c>
      <c r="F170">
        <v>3307</v>
      </c>
      <c r="G170">
        <v>2596</v>
      </c>
    </row>
    <row r="171" spans="1:7" hidden="1" x14ac:dyDescent="0.15">
      <c r="A171" s="204">
        <v>33</v>
      </c>
      <c r="B171" s="65"/>
      <c r="C171">
        <v>7893</v>
      </c>
      <c r="D171">
        <v>7289</v>
      </c>
      <c r="E171">
        <v>5193</v>
      </c>
      <c r="F171">
        <v>3307</v>
      </c>
      <c r="G171">
        <v>2596</v>
      </c>
    </row>
    <row r="172" spans="1:7" hidden="1" x14ac:dyDescent="0.15">
      <c r="A172" s="204">
        <v>34</v>
      </c>
      <c r="B172" s="65"/>
      <c r="C172">
        <v>7893</v>
      </c>
      <c r="D172">
        <v>7289</v>
      </c>
      <c r="E172">
        <v>5193</v>
      </c>
      <c r="F172">
        <v>3307</v>
      </c>
      <c r="G172">
        <v>2596</v>
      </c>
    </row>
    <row r="173" spans="1:7" hidden="1" x14ac:dyDescent="0.15">
      <c r="A173" s="204">
        <v>35</v>
      </c>
      <c r="B173" s="65"/>
      <c r="C173">
        <v>8935</v>
      </c>
      <c r="D173">
        <v>8512</v>
      </c>
      <c r="E173">
        <v>5815</v>
      </c>
      <c r="F173">
        <v>3704</v>
      </c>
      <c r="G173">
        <v>2906</v>
      </c>
    </row>
    <row r="174" spans="1:7" hidden="1" x14ac:dyDescent="0.15">
      <c r="A174" s="204">
        <v>36</v>
      </c>
      <c r="B174" s="65"/>
      <c r="C174">
        <v>8935</v>
      </c>
      <c r="D174">
        <v>8512</v>
      </c>
      <c r="E174">
        <v>5815</v>
      </c>
      <c r="F174">
        <v>3704</v>
      </c>
      <c r="G174">
        <v>2906</v>
      </c>
    </row>
    <row r="175" spans="1:7" hidden="1" x14ac:dyDescent="0.15">
      <c r="A175" s="204">
        <v>37</v>
      </c>
      <c r="B175" s="65"/>
      <c r="C175">
        <v>8935</v>
      </c>
      <c r="D175">
        <v>8512</v>
      </c>
      <c r="E175">
        <v>5815</v>
      </c>
      <c r="F175">
        <v>3704</v>
      </c>
      <c r="G175">
        <v>2906</v>
      </c>
    </row>
    <row r="176" spans="1:7" hidden="1" x14ac:dyDescent="0.15">
      <c r="A176" s="204">
        <v>38</v>
      </c>
      <c r="B176" s="65"/>
      <c r="C176">
        <v>8935</v>
      </c>
      <c r="D176">
        <v>8512</v>
      </c>
      <c r="E176">
        <v>5815</v>
      </c>
      <c r="F176">
        <v>3704</v>
      </c>
      <c r="G176">
        <v>2906</v>
      </c>
    </row>
    <row r="177" spans="1:7" hidden="1" x14ac:dyDescent="0.15">
      <c r="A177" s="204">
        <v>39</v>
      </c>
      <c r="B177" s="65"/>
      <c r="C177">
        <v>8935</v>
      </c>
      <c r="D177">
        <v>8512</v>
      </c>
      <c r="E177">
        <v>5815</v>
      </c>
      <c r="F177">
        <v>3704</v>
      </c>
      <c r="G177">
        <v>2906</v>
      </c>
    </row>
    <row r="178" spans="1:7" hidden="1" x14ac:dyDescent="0.15">
      <c r="A178" s="204">
        <v>40</v>
      </c>
      <c r="B178" s="65"/>
      <c r="C178">
        <v>10134</v>
      </c>
      <c r="D178">
        <v>9719</v>
      </c>
      <c r="E178">
        <v>6545</v>
      </c>
      <c r="F178">
        <v>4166</v>
      </c>
      <c r="G178">
        <v>3269</v>
      </c>
    </row>
    <row r="179" spans="1:7" hidden="1" x14ac:dyDescent="0.15">
      <c r="A179" s="204">
        <v>41</v>
      </c>
      <c r="B179" s="65"/>
      <c r="C179">
        <v>10134</v>
      </c>
      <c r="D179">
        <v>9719</v>
      </c>
      <c r="E179">
        <v>6545</v>
      </c>
      <c r="F179">
        <v>4166</v>
      </c>
      <c r="G179">
        <v>3269</v>
      </c>
    </row>
    <row r="180" spans="1:7" hidden="1" x14ac:dyDescent="0.15">
      <c r="A180" s="204">
        <v>42</v>
      </c>
      <c r="B180" s="65"/>
      <c r="C180">
        <v>10134</v>
      </c>
      <c r="D180">
        <v>9719</v>
      </c>
      <c r="E180">
        <v>6545</v>
      </c>
      <c r="F180">
        <v>4166</v>
      </c>
      <c r="G180">
        <v>3269</v>
      </c>
    </row>
    <row r="181" spans="1:7" hidden="1" x14ac:dyDescent="0.15">
      <c r="A181" s="204">
        <v>43</v>
      </c>
      <c r="B181" s="65"/>
      <c r="C181">
        <v>10134</v>
      </c>
      <c r="D181">
        <v>9719</v>
      </c>
      <c r="E181">
        <v>6545</v>
      </c>
      <c r="F181">
        <v>4166</v>
      </c>
      <c r="G181">
        <v>3269</v>
      </c>
    </row>
    <row r="182" spans="1:7" hidden="1" x14ac:dyDescent="0.15">
      <c r="A182" s="204">
        <v>44</v>
      </c>
      <c r="B182" s="65"/>
      <c r="C182">
        <v>10134</v>
      </c>
      <c r="D182">
        <v>9719</v>
      </c>
      <c r="E182">
        <v>6545</v>
      </c>
      <c r="F182">
        <v>4166</v>
      </c>
      <c r="G182">
        <v>3269</v>
      </c>
    </row>
    <row r="183" spans="1:7" hidden="1" x14ac:dyDescent="0.15">
      <c r="A183" s="204">
        <v>45</v>
      </c>
      <c r="B183" s="65"/>
      <c r="C183">
        <v>11468</v>
      </c>
      <c r="D183">
        <v>10593</v>
      </c>
      <c r="E183">
        <v>7090</v>
      </c>
      <c r="F183">
        <v>4691</v>
      </c>
      <c r="G183">
        <v>3682</v>
      </c>
    </row>
    <row r="184" spans="1:7" hidden="1" x14ac:dyDescent="0.15">
      <c r="A184" s="204">
        <v>46</v>
      </c>
      <c r="B184" s="65"/>
      <c r="C184">
        <v>11468</v>
      </c>
      <c r="D184">
        <v>10593</v>
      </c>
      <c r="E184">
        <v>7090</v>
      </c>
      <c r="F184">
        <v>4691</v>
      </c>
      <c r="G184">
        <v>3682</v>
      </c>
    </row>
    <row r="185" spans="1:7" hidden="1" x14ac:dyDescent="0.15">
      <c r="A185" s="204">
        <v>47</v>
      </c>
      <c r="B185" s="65"/>
      <c r="C185">
        <v>11468</v>
      </c>
      <c r="D185">
        <v>10593</v>
      </c>
      <c r="E185">
        <v>7090</v>
      </c>
      <c r="F185">
        <v>4691</v>
      </c>
      <c r="G185">
        <v>3682</v>
      </c>
    </row>
    <row r="186" spans="1:7" hidden="1" x14ac:dyDescent="0.15">
      <c r="A186" s="204">
        <v>48</v>
      </c>
      <c r="B186" s="65"/>
      <c r="C186">
        <v>11468</v>
      </c>
      <c r="D186">
        <v>10593</v>
      </c>
      <c r="E186">
        <v>7090</v>
      </c>
      <c r="F186">
        <v>4691</v>
      </c>
      <c r="G186">
        <v>3682</v>
      </c>
    </row>
    <row r="187" spans="1:7" hidden="1" x14ac:dyDescent="0.15">
      <c r="A187" s="204">
        <v>49</v>
      </c>
      <c r="B187" s="65"/>
      <c r="C187">
        <v>11468</v>
      </c>
      <c r="D187">
        <v>10593</v>
      </c>
      <c r="E187">
        <v>7090</v>
      </c>
      <c r="F187">
        <v>4691</v>
      </c>
      <c r="G187">
        <v>3682</v>
      </c>
    </row>
    <row r="188" spans="1:7" hidden="1" x14ac:dyDescent="0.15">
      <c r="A188" s="204">
        <v>50</v>
      </c>
      <c r="B188" s="65"/>
      <c r="C188">
        <v>12976</v>
      </c>
      <c r="D188">
        <v>11743</v>
      </c>
      <c r="E188">
        <v>7714</v>
      </c>
      <c r="F188">
        <v>5286</v>
      </c>
      <c r="G188">
        <v>4147</v>
      </c>
    </row>
    <row r="189" spans="1:7" hidden="1" x14ac:dyDescent="0.15">
      <c r="A189" s="204">
        <v>51</v>
      </c>
      <c r="B189" s="65"/>
      <c r="C189">
        <v>12976</v>
      </c>
      <c r="D189">
        <v>11743</v>
      </c>
      <c r="E189">
        <v>7714</v>
      </c>
      <c r="F189">
        <v>5286</v>
      </c>
      <c r="G189">
        <v>4147</v>
      </c>
    </row>
    <row r="190" spans="1:7" hidden="1" x14ac:dyDescent="0.15">
      <c r="A190" s="204">
        <v>52</v>
      </c>
      <c r="B190" s="65"/>
      <c r="C190">
        <v>12976</v>
      </c>
      <c r="D190">
        <v>11743</v>
      </c>
      <c r="E190">
        <v>7714</v>
      </c>
      <c r="F190">
        <v>5286</v>
      </c>
      <c r="G190">
        <v>4147</v>
      </c>
    </row>
    <row r="191" spans="1:7" hidden="1" x14ac:dyDescent="0.15">
      <c r="A191" s="204">
        <v>53</v>
      </c>
      <c r="B191" s="65"/>
      <c r="C191">
        <v>12976</v>
      </c>
      <c r="D191">
        <v>11743</v>
      </c>
      <c r="E191">
        <v>7714</v>
      </c>
      <c r="F191">
        <v>5286</v>
      </c>
      <c r="G191">
        <v>4147</v>
      </c>
    </row>
    <row r="192" spans="1:7" hidden="1" x14ac:dyDescent="0.15">
      <c r="A192" s="204">
        <v>54</v>
      </c>
      <c r="B192" s="65"/>
      <c r="C192">
        <v>12976</v>
      </c>
      <c r="D192">
        <v>11743</v>
      </c>
      <c r="E192">
        <v>7714</v>
      </c>
      <c r="F192">
        <v>5286</v>
      </c>
      <c r="G192">
        <v>4147</v>
      </c>
    </row>
    <row r="193" spans="1:7" hidden="1" x14ac:dyDescent="0.15">
      <c r="A193" s="204">
        <v>55</v>
      </c>
      <c r="B193" s="65"/>
      <c r="C193">
        <v>14637</v>
      </c>
      <c r="D193">
        <v>14291</v>
      </c>
      <c r="E193">
        <v>9341</v>
      </c>
      <c r="F193">
        <v>5944</v>
      </c>
      <c r="G193">
        <v>4667</v>
      </c>
    </row>
    <row r="194" spans="1:7" hidden="1" x14ac:dyDescent="0.15">
      <c r="A194" s="204">
        <v>56</v>
      </c>
      <c r="B194" s="65"/>
      <c r="C194">
        <v>14637</v>
      </c>
      <c r="D194">
        <v>14291</v>
      </c>
      <c r="E194">
        <v>9341</v>
      </c>
      <c r="F194">
        <v>5944</v>
      </c>
      <c r="G194">
        <v>4667</v>
      </c>
    </row>
    <row r="195" spans="1:7" hidden="1" x14ac:dyDescent="0.15">
      <c r="A195" s="204">
        <v>57</v>
      </c>
      <c r="B195" s="65"/>
      <c r="C195">
        <v>14637</v>
      </c>
      <c r="D195">
        <v>14291</v>
      </c>
      <c r="E195">
        <v>9341</v>
      </c>
      <c r="F195">
        <v>5944</v>
      </c>
      <c r="G195">
        <v>4667</v>
      </c>
    </row>
    <row r="196" spans="1:7" hidden="1" x14ac:dyDescent="0.15">
      <c r="A196" s="204">
        <v>58</v>
      </c>
      <c r="B196" s="65"/>
      <c r="C196">
        <v>14637</v>
      </c>
      <c r="D196">
        <v>14291</v>
      </c>
      <c r="E196">
        <v>9341</v>
      </c>
      <c r="F196">
        <v>5944</v>
      </c>
      <c r="G196">
        <v>4667</v>
      </c>
    </row>
    <row r="197" spans="1:7" hidden="1" x14ac:dyDescent="0.15">
      <c r="A197" s="204">
        <v>59</v>
      </c>
      <c r="B197" s="65"/>
      <c r="C197">
        <v>14637</v>
      </c>
      <c r="D197">
        <v>14291</v>
      </c>
      <c r="E197">
        <v>9341</v>
      </c>
      <c r="F197">
        <v>5944</v>
      </c>
      <c r="G197">
        <v>4667</v>
      </c>
    </row>
    <row r="198" spans="1:7" hidden="1" x14ac:dyDescent="0.15">
      <c r="A198" s="204">
        <v>60</v>
      </c>
      <c r="B198" s="65"/>
      <c r="C198">
        <v>15744</v>
      </c>
      <c r="D198">
        <v>15373</v>
      </c>
      <c r="E198">
        <v>10037</v>
      </c>
      <c r="F198">
        <v>6387</v>
      </c>
      <c r="G198">
        <v>5012</v>
      </c>
    </row>
    <row r="199" spans="1:7" hidden="1" x14ac:dyDescent="0.15">
      <c r="A199" s="204">
        <v>61</v>
      </c>
      <c r="B199" s="65"/>
      <c r="C199">
        <v>17673</v>
      </c>
      <c r="D199">
        <v>17258</v>
      </c>
      <c r="E199">
        <v>11257</v>
      </c>
      <c r="F199">
        <v>7167</v>
      </c>
      <c r="G199">
        <v>5622</v>
      </c>
    </row>
    <row r="200" spans="1:7" hidden="1" x14ac:dyDescent="0.15">
      <c r="A200" s="204">
        <v>62</v>
      </c>
      <c r="B200" s="65"/>
      <c r="C200">
        <v>19762</v>
      </c>
      <c r="D200">
        <v>19300</v>
      </c>
      <c r="E200">
        <v>12582</v>
      </c>
      <c r="F200">
        <v>8006</v>
      </c>
      <c r="G200">
        <v>6283</v>
      </c>
    </row>
    <row r="201" spans="1:7" hidden="1" x14ac:dyDescent="0.15">
      <c r="A201" s="204">
        <v>63</v>
      </c>
      <c r="B201" s="65"/>
      <c r="C201">
        <v>22006</v>
      </c>
      <c r="D201">
        <v>21491</v>
      </c>
      <c r="E201">
        <v>14016</v>
      </c>
      <c r="F201">
        <v>8922</v>
      </c>
      <c r="G201">
        <v>7001</v>
      </c>
    </row>
    <row r="202" spans="1:7" hidden="1" x14ac:dyDescent="0.15">
      <c r="A202" s="204">
        <v>64</v>
      </c>
      <c r="B202" s="65"/>
      <c r="C202">
        <v>24414</v>
      </c>
      <c r="D202">
        <v>23840</v>
      </c>
      <c r="E202">
        <v>15554</v>
      </c>
      <c r="F202">
        <v>9900</v>
      </c>
      <c r="G202">
        <v>7763</v>
      </c>
    </row>
    <row r="203" spans="1:7" hidden="1" x14ac:dyDescent="0.15">
      <c r="A203" s="204">
        <v>65</v>
      </c>
      <c r="B203" s="65"/>
      <c r="C203">
        <v>26981</v>
      </c>
      <c r="D203">
        <v>26344</v>
      </c>
      <c r="E203">
        <v>17199</v>
      </c>
      <c r="F203">
        <v>10946</v>
      </c>
      <c r="G203">
        <v>8587</v>
      </c>
    </row>
    <row r="204" spans="1:7" hidden="1" x14ac:dyDescent="0.15">
      <c r="A204" s="204">
        <v>66</v>
      </c>
      <c r="B204" s="65"/>
      <c r="C204">
        <v>29704</v>
      </c>
      <c r="D204">
        <v>28856</v>
      </c>
      <c r="E204">
        <v>18954</v>
      </c>
      <c r="F204">
        <v>12063</v>
      </c>
      <c r="G204">
        <v>9466</v>
      </c>
    </row>
    <row r="205" spans="1:7" hidden="1" x14ac:dyDescent="0.15">
      <c r="A205" s="204">
        <v>67</v>
      </c>
      <c r="B205" s="65"/>
      <c r="C205">
        <v>32587</v>
      </c>
      <c r="D205">
        <v>31308</v>
      </c>
      <c r="E205">
        <v>20811</v>
      </c>
      <c r="F205">
        <v>13246</v>
      </c>
      <c r="G205">
        <v>10391</v>
      </c>
    </row>
    <row r="206" spans="1:7" hidden="1" x14ac:dyDescent="0.15">
      <c r="A206" s="204">
        <v>68</v>
      </c>
      <c r="B206" s="65"/>
      <c r="C206">
        <v>35627</v>
      </c>
      <c r="D206">
        <v>33921</v>
      </c>
      <c r="E206">
        <v>22779</v>
      </c>
      <c r="F206">
        <v>14498</v>
      </c>
      <c r="G206">
        <v>11376</v>
      </c>
    </row>
    <row r="207" spans="1:7" hidden="1" x14ac:dyDescent="0.15">
      <c r="A207" s="204">
        <v>69</v>
      </c>
      <c r="B207" s="65"/>
      <c r="C207">
        <v>38825</v>
      </c>
      <c r="D207">
        <v>36574</v>
      </c>
      <c r="E207">
        <v>24852</v>
      </c>
      <c r="F207">
        <v>15814</v>
      </c>
      <c r="G207">
        <v>12406</v>
      </c>
    </row>
    <row r="208" spans="1:7" hidden="1" x14ac:dyDescent="0.15">
      <c r="A208" s="204">
        <v>70</v>
      </c>
      <c r="B208" s="65"/>
      <c r="C208">
        <v>42184</v>
      </c>
      <c r="D208">
        <v>39148</v>
      </c>
      <c r="E208">
        <v>27029</v>
      </c>
      <c r="F208">
        <v>17204</v>
      </c>
      <c r="G208">
        <v>13497</v>
      </c>
    </row>
    <row r="209" spans="1:7" hidden="1" x14ac:dyDescent="0.15">
      <c r="A209" s="204">
        <v>71</v>
      </c>
      <c r="B209" s="65"/>
      <c r="C209">
        <v>45703</v>
      </c>
      <c r="D209">
        <v>41640</v>
      </c>
      <c r="E209">
        <v>29317</v>
      </c>
      <c r="F209">
        <v>18654</v>
      </c>
      <c r="G209">
        <v>14637</v>
      </c>
    </row>
    <row r="210" spans="1:7" hidden="1" x14ac:dyDescent="0.15">
      <c r="A210" s="204">
        <v>72</v>
      </c>
      <c r="B210" s="65"/>
      <c r="C210">
        <v>49382</v>
      </c>
      <c r="D210">
        <v>44132</v>
      </c>
      <c r="E210">
        <v>31711</v>
      </c>
      <c r="F210">
        <v>20182</v>
      </c>
      <c r="G210">
        <v>15832</v>
      </c>
    </row>
    <row r="211" spans="1:7" hidden="1" x14ac:dyDescent="0.15">
      <c r="A211" s="204">
        <v>73</v>
      </c>
      <c r="B211" s="65"/>
      <c r="C211">
        <v>53217</v>
      </c>
      <c r="D211">
        <v>46625</v>
      </c>
      <c r="E211">
        <v>34209</v>
      </c>
      <c r="F211">
        <v>21770</v>
      </c>
      <c r="G211">
        <v>17078</v>
      </c>
    </row>
    <row r="212" spans="1:7" hidden="1" x14ac:dyDescent="0.15">
      <c r="A212" s="204">
        <v>74</v>
      </c>
      <c r="B212" s="65"/>
      <c r="C212">
        <v>57214</v>
      </c>
      <c r="D212">
        <v>49118</v>
      </c>
      <c r="E212">
        <v>36816</v>
      </c>
      <c r="F212">
        <v>23428</v>
      </c>
      <c r="G212">
        <v>18384</v>
      </c>
    </row>
    <row r="213" spans="1:7" hidden="1" x14ac:dyDescent="0.15">
      <c r="A213" s="204">
        <v>75</v>
      </c>
      <c r="B213" s="65"/>
      <c r="C213">
        <v>61363</v>
      </c>
      <c r="D213">
        <v>51515</v>
      </c>
      <c r="E213">
        <v>39531</v>
      </c>
      <c r="F213">
        <v>25159</v>
      </c>
      <c r="G213">
        <v>19736</v>
      </c>
    </row>
    <row r="214" spans="1:7" hidden="1" x14ac:dyDescent="0.15">
      <c r="A214" s="204">
        <v>76</v>
      </c>
      <c r="B214" s="65"/>
      <c r="C214">
        <v>61363</v>
      </c>
      <c r="D214">
        <v>51515</v>
      </c>
      <c r="E214">
        <v>39531</v>
      </c>
      <c r="F214">
        <v>25159</v>
      </c>
      <c r="G214">
        <v>19736</v>
      </c>
    </row>
    <row r="215" spans="1:7" hidden="1" x14ac:dyDescent="0.15">
      <c r="A215" s="204">
        <v>77</v>
      </c>
      <c r="B215" s="65"/>
      <c r="C215">
        <v>61363</v>
      </c>
      <c r="D215">
        <v>51515</v>
      </c>
      <c r="E215">
        <v>39531</v>
      </c>
      <c r="F215">
        <v>25159</v>
      </c>
      <c r="G215">
        <v>19736</v>
      </c>
    </row>
    <row r="216" spans="1:7" hidden="1" x14ac:dyDescent="0.15">
      <c r="A216" s="204">
        <v>78</v>
      </c>
      <c r="B216" s="65"/>
      <c r="C216">
        <v>61363</v>
      </c>
      <c r="D216">
        <v>51515</v>
      </c>
      <c r="E216">
        <v>39531</v>
      </c>
      <c r="F216">
        <v>25159</v>
      </c>
      <c r="G216">
        <v>19736</v>
      </c>
    </row>
    <row r="217" spans="1:7" hidden="1" x14ac:dyDescent="0.15">
      <c r="A217" s="204">
        <v>79</v>
      </c>
      <c r="B217" s="65"/>
      <c r="C217">
        <v>61363</v>
      </c>
      <c r="D217">
        <v>51515</v>
      </c>
      <c r="E217">
        <v>39531</v>
      </c>
      <c r="F217">
        <v>25159</v>
      </c>
      <c r="G217">
        <v>19736</v>
      </c>
    </row>
    <row r="218" spans="1:7" hidden="1" x14ac:dyDescent="0.15">
      <c r="A218" s="204">
        <v>80</v>
      </c>
      <c r="B218" s="65"/>
      <c r="C218">
        <v>61363</v>
      </c>
      <c r="D218">
        <v>51515</v>
      </c>
      <c r="E218">
        <v>39531</v>
      </c>
      <c r="F218">
        <v>25159</v>
      </c>
      <c r="G218">
        <v>19736</v>
      </c>
    </row>
    <row r="219" spans="1:7" hidden="1" x14ac:dyDescent="0.15">
      <c r="A219" s="204">
        <v>81</v>
      </c>
      <c r="B219" s="65"/>
      <c r="C219">
        <v>61363</v>
      </c>
      <c r="D219">
        <v>51515</v>
      </c>
      <c r="E219">
        <v>39531</v>
      </c>
      <c r="F219">
        <v>25159</v>
      </c>
      <c r="G219">
        <v>19736</v>
      </c>
    </row>
    <row r="220" spans="1:7" hidden="1" x14ac:dyDescent="0.15">
      <c r="A220" s="204">
        <v>82</v>
      </c>
      <c r="B220" s="65"/>
      <c r="C220">
        <v>61363</v>
      </c>
      <c r="D220">
        <v>51515</v>
      </c>
      <c r="E220">
        <v>39531</v>
      </c>
      <c r="F220">
        <v>25159</v>
      </c>
      <c r="G220">
        <v>19736</v>
      </c>
    </row>
    <row r="221" spans="1:7" hidden="1" x14ac:dyDescent="0.15">
      <c r="A221" s="204">
        <v>83</v>
      </c>
      <c r="B221" s="65"/>
      <c r="C221">
        <v>61363</v>
      </c>
      <c r="D221">
        <v>51515</v>
      </c>
      <c r="E221">
        <v>39531</v>
      </c>
      <c r="F221">
        <v>25159</v>
      </c>
      <c r="G221">
        <v>19736</v>
      </c>
    </row>
    <row r="222" spans="1:7" s="69" customFormat="1" hidden="1" x14ac:dyDescent="0.15">
      <c r="A222" s="206">
        <v>84</v>
      </c>
      <c r="B222" s="67" t="s">
        <v>132</v>
      </c>
      <c r="C222">
        <v>61363</v>
      </c>
      <c r="D222">
        <v>51515</v>
      </c>
      <c r="E222">
        <v>39531</v>
      </c>
      <c r="F222">
        <v>25159</v>
      </c>
      <c r="G222">
        <v>19736</v>
      </c>
    </row>
    <row r="223" spans="1:7" hidden="1" x14ac:dyDescent="0.15">
      <c r="A223" s="204">
        <v>1</v>
      </c>
      <c r="B223" s="65" t="s">
        <v>133</v>
      </c>
      <c r="C223">
        <v>1150</v>
      </c>
      <c r="D223">
        <v>1053</v>
      </c>
      <c r="E223">
        <v>669</v>
      </c>
      <c r="F223">
        <v>624</v>
      </c>
      <c r="G223">
        <v>568</v>
      </c>
    </row>
    <row r="224" spans="1:7" hidden="1" x14ac:dyDescent="0.15">
      <c r="A224" s="204">
        <v>2</v>
      </c>
      <c r="B224" s="65" t="s">
        <v>134</v>
      </c>
      <c r="C224">
        <v>2262</v>
      </c>
      <c r="D224">
        <v>1725</v>
      </c>
      <c r="E224">
        <v>1137</v>
      </c>
      <c r="F224">
        <v>1031</v>
      </c>
      <c r="G224">
        <v>946</v>
      </c>
    </row>
    <row r="225" spans="1:7" hidden="1" x14ac:dyDescent="0.15">
      <c r="A225" s="206">
        <v>3</v>
      </c>
      <c r="B225" s="67" t="s">
        <v>135</v>
      </c>
      <c r="C225">
        <v>3342</v>
      </c>
      <c r="D225">
        <v>2363</v>
      </c>
      <c r="E225">
        <v>1616</v>
      </c>
      <c r="F225">
        <v>1420</v>
      </c>
      <c r="G225">
        <v>1302</v>
      </c>
    </row>
    <row r="227" spans="1:7" ht="18" hidden="1" x14ac:dyDescent="0.2">
      <c r="A227" s="722" t="s">
        <v>139</v>
      </c>
      <c r="B227" s="723"/>
      <c r="C227" s="723"/>
      <c r="D227" s="723"/>
      <c r="E227" s="723"/>
      <c r="F227" s="723"/>
      <c r="G227" s="724"/>
    </row>
    <row r="228" spans="1:7" ht="18" hidden="1" x14ac:dyDescent="0.2">
      <c r="A228" s="715" t="s">
        <v>76</v>
      </c>
      <c r="B228" s="716"/>
      <c r="C228" s="716"/>
      <c r="D228" s="716"/>
      <c r="E228" s="716"/>
      <c r="F228" s="716"/>
      <c r="G228" s="717"/>
    </row>
    <row r="229" spans="1:7" hidden="1" x14ac:dyDescent="0.15">
      <c r="C229" s="720"/>
      <c r="D229" s="720"/>
      <c r="E229" s="720"/>
      <c r="F229" s="720"/>
      <c r="G229" s="721"/>
    </row>
    <row r="230" spans="1:7" hidden="1" x14ac:dyDescent="0.15">
      <c r="A230" s="734" t="s">
        <v>129</v>
      </c>
      <c r="B230" s="735"/>
      <c r="C230" s="59">
        <v>0</v>
      </c>
      <c r="D230" s="59">
        <v>1000</v>
      </c>
      <c r="E230" s="59">
        <v>2000</v>
      </c>
      <c r="F230" s="59"/>
      <c r="G230" s="71"/>
    </row>
    <row r="231" spans="1:7" ht="14" hidden="1" x14ac:dyDescent="0.2">
      <c r="A231" s="204">
        <v>18</v>
      </c>
      <c r="B231" s="62"/>
      <c r="C231" s="383">
        <v>29411</v>
      </c>
      <c r="D231" s="383">
        <v>20565</v>
      </c>
      <c r="E231" s="73"/>
      <c r="F231" s="73"/>
      <c r="G231" s="74"/>
    </row>
    <row r="232" spans="1:7" ht="14" hidden="1" x14ac:dyDescent="0.2">
      <c r="A232" s="204">
        <v>19</v>
      </c>
      <c r="B232" s="62"/>
      <c r="C232" s="383">
        <v>29411</v>
      </c>
      <c r="D232" s="383">
        <v>20565</v>
      </c>
      <c r="E232" s="73"/>
      <c r="F232" s="73"/>
      <c r="G232" s="74"/>
    </row>
    <row r="233" spans="1:7" ht="14" hidden="1" x14ac:dyDescent="0.2">
      <c r="A233" s="204">
        <v>20</v>
      </c>
      <c r="B233" s="62"/>
      <c r="C233" s="383">
        <v>29411</v>
      </c>
      <c r="D233" s="383">
        <v>20565</v>
      </c>
      <c r="E233" s="73"/>
      <c r="F233" s="73"/>
      <c r="G233" s="74"/>
    </row>
    <row r="234" spans="1:7" ht="14" hidden="1" x14ac:dyDescent="0.2">
      <c r="A234" s="204">
        <v>21</v>
      </c>
      <c r="B234" s="62"/>
      <c r="C234" s="383">
        <v>29411</v>
      </c>
      <c r="D234" s="383">
        <v>20565</v>
      </c>
      <c r="E234" s="73"/>
      <c r="F234" s="73"/>
      <c r="G234" s="74"/>
    </row>
    <row r="235" spans="1:7" ht="14" hidden="1" x14ac:dyDescent="0.2">
      <c r="A235" s="204">
        <v>22</v>
      </c>
      <c r="B235" s="62"/>
      <c r="C235" s="383">
        <v>29411</v>
      </c>
      <c r="D235" s="383">
        <v>20565</v>
      </c>
      <c r="E235" s="73"/>
      <c r="F235" s="73"/>
      <c r="G235" s="74"/>
    </row>
    <row r="236" spans="1:7" ht="14" hidden="1" x14ac:dyDescent="0.2">
      <c r="A236" s="204">
        <v>23</v>
      </c>
      <c r="B236" s="62"/>
      <c r="C236" s="383">
        <v>29411</v>
      </c>
      <c r="D236" s="383">
        <v>20565</v>
      </c>
      <c r="E236" s="73"/>
      <c r="F236" s="73"/>
      <c r="G236" s="74"/>
    </row>
    <row r="237" spans="1:7" ht="14" hidden="1" x14ac:dyDescent="0.2">
      <c r="A237" s="204">
        <v>24</v>
      </c>
      <c r="B237" s="62"/>
      <c r="C237" s="383">
        <v>29411</v>
      </c>
      <c r="D237" s="383">
        <v>20565</v>
      </c>
      <c r="E237" s="73"/>
      <c r="F237" s="73"/>
      <c r="G237" s="74"/>
    </row>
    <row r="238" spans="1:7" ht="14" hidden="1" x14ac:dyDescent="0.2">
      <c r="A238" s="204">
        <v>25</v>
      </c>
      <c r="B238" s="62"/>
      <c r="C238" s="383">
        <v>37532</v>
      </c>
      <c r="D238" s="383">
        <v>24851</v>
      </c>
      <c r="E238" s="73"/>
      <c r="F238" s="73"/>
      <c r="G238" s="74"/>
    </row>
    <row r="239" spans="1:7" ht="14" hidden="1" x14ac:dyDescent="0.2">
      <c r="A239" s="204">
        <v>26</v>
      </c>
      <c r="B239" s="62"/>
      <c r="C239" s="383">
        <v>37532</v>
      </c>
      <c r="D239" s="383">
        <v>24851</v>
      </c>
      <c r="E239" s="73"/>
      <c r="F239" s="73"/>
      <c r="G239" s="74"/>
    </row>
    <row r="240" spans="1:7" ht="14" hidden="1" x14ac:dyDescent="0.2">
      <c r="A240" s="204">
        <v>27</v>
      </c>
      <c r="B240" s="62"/>
      <c r="C240" s="383">
        <v>37532</v>
      </c>
      <c r="D240" s="383">
        <v>24851</v>
      </c>
      <c r="E240" s="73"/>
      <c r="F240" s="73"/>
      <c r="G240" s="74"/>
    </row>
    <row r="241" spans="1:7" ht="14" hidden="1" x14ac:dyDescent="0.2">
      <c r="A241" s="204">
        <v>28</v>
      </c>
      <c r="B241" s="62"/>
      <c r="C241" s="383">
        <v>37532</v>
      </c>
      <c r="D241" s="383">
        <v>24851</v>
      </c>
      <c r="E241" s="73"/>
      <c r="F241" s="73"/>
      <c r="G241" s="74"/>
    </row>
    <row r="242" spans="1:7" ht="14" hidden="1" x14ac:dyDescent="0.2">
      <c r="A242" s="204">
        <v>29</v>
      </c>
      <c r="B242" s="62"/>
      <c r="C242" s="383">
        <v>37532</v>
      </c>
      <c r="D242" s="383">
        <v>24851</v>
      </c>
      <c r="E242" s="73"/>
      <c r="F242" s="73"/>
      <c r="G242" s="74"/>
    </row>
    <row r="243" spans="1:7" ht="14" hidden="1" x14ac:dyDescent="0.2">
      <c r="A243" s="204">
        <v>30</v>
      </c>
      <c r="B243" s="62"/>
      <c r="C243" s="383">
        <v>41871</v>
      </c>
      <c r="D243" s="383">
        <v>27733</v>
      </c>
      <c r="E243" s="73"/>
      <c r="F243" s="73"/>
      <c r="G243" s="74"/>
    </row>
    <row r="244" spans="1:7" ht="14" hidden="1" x14ac:dyDescent="0.2">
      <c r="A244" s="204">
        <v>31</v>
      </c>
      <c r="B244" s="62"/>
      <c r="C244" s="383">
        <v>41871</v>
      </c>
      <c r="D244" s="383">
        <v>27733</v>
      </c>
      <c r="E244" s="73"/>
      <c r="F244" s="73"/>
      <c r="G244" s="74"/>
    </row>
    <row r="245" spans="1:7" ht="14" hidden="1" x14ac:dyDescent="0.2">
      <c r="A245" s="204">
        <v>32</v>
      </c>
      <c r="B245" s="62"/>
      <c r="C245" s="383">
        <v>41871</v>
      </c>
      <c r="D245" s="383">
        <v>27733</v>
      </c>
      <c r="E245" s="73"/>
      <c r="F245" s="73"/>
      <c r="G245" s="74"/>
    </row>
    <row r="246" spans="1:7" ht="14" hidden="1" x14ac:dyDescent="0.2">
      <c r="A246" s="204">
        <v>33</v>
      </c>
      <c r="B246" s="62"/>
      <c r="C246" s="383">
        <v>41871</v>
      </c>
      <c r="D246" s="383">
        <v>27733</v>
      </c>
      <c r="E246" s="73"/>
      <c r="F246" s="73"/>
      <c r="G246" s="74"/>
    </row>
    <row r="247" spans="1:7" ht="14" hidden="1" x14ac:dyDescent="0.2">
      <c r="A247" s="204">
        <v>34</v>
      </c>
      <c r="B247" s="62"/>
      <c r="C247" s="383">
        <v>41871</v>
      </c>
      <c r="D247" s="383">
        <v>27733</v>
      </c>
      <c r="E247" s="73"/>
      <c r="F247" s="73"/>
      <c r="G247" s="74"/>
    </row>
    <row r="248" spans="1:7" ht="14" hidden="1" x14ac:dyDescent="0.2">
      <c r="A248" s="204">
        <v>35</v>
      </c>
      <c r="B248" s="62"/>
      <c r="C248" s="383">
        <v>46464</v>
      </c>
      <c r="D248" s="383">
        <v>31031</v>
      </c>
      <c r="E248" s="73"/>
      <c r="F248" s="73"/>
      <c r="G248" s="74"/>
    </row>
    <row r="249" spans="1:7" ht="14" hidden="1" x14ac:dyDescent="0.2">
      <c r="A249" s="204">
        <v>36</v>
      </c>
      <c r="B249" s="62"/>
      <c r="C249" s="383">
        <v>46464</v>
      </c>
      <c r="D249" s="383">
        <v>31031</v>
      </c>
      <c r="E249" s="73"/>
      <c r="F249" s="73"/>
      <c r="G249" s="74"/>
    </row>
    <row r="250" spans="1:7" ht="14" hidden="1" x14ac:dyDescent="0.2">
      <c r="A250" s="204">
        <v>37</v>
      </c>
      <c r="B250" s="62"/>
      <c r="C250" s="383">
        <v>46464</v>
      </c>
      <c r="D250" s="383">
        <v>31031</v>
      </c>
      <c r="E250" s="73"/>
      <c r="F250" s="73"/>
      <c r="G250" s="74"/>
    </row>
    <row r="251" spans="1:7" ht="14" hidden="1" x14ac:dyDescent="0.2">
      <c r="A251" s="204">
        <v>38</v>
      </c>
      <c r="B251" s="62"/>
      <c r="C251" s="383">
        <v>46464</v>
      </c>
      <c r="D251" s="383">
        <v>31031</v>
      </c>
      <c r="E251" s="73"/>
      <c r="F251" s="73"/>
      <c r="G251" s="74"/>
    </row>
    <row r="252" spans="1:7" ht="14" hidden="1" x14ac:dyDescent="0.2">
      <c r="A252" s="204">
        <v>39</v>
      </c>
      <c r="B252" s="62"/>
      <c r="C252" s="383">
        <v>46464</v>
      </c>
      <c r="D252" s="383">
        <v>31031</v>
      </c>
      <c r="E252" s="73"/>
      <c r="F252" s="73"/>
      <c r="G252" s="74"/>
    </row>
    <row r="253" spans="1:7" ht="14" hidden="1" x14ac:dyDescent="0.2">
      <c r="A253" s="204">
        <v>40</v>
      </c>
      <c r="B253" s="62"/>
      <c r="C253" s="383">
        <v>50410</v>
      </c>
      <c r="D253" s="383">
        <v>34784</v>
      </c>
      <c r="E253" s="73"/>
      <c r="F253" s="73"/>
      <c r="G253" s="74"/>
    </row>
    <row r="254" spans="1:7" ht="14" hidden="1" x14ac:dyDescent="0.2">
      <c r="A254" s="204">
        <v>41</v>
      </c>
      <c r="B254" s="62"/>
      <c r="C254" s="383">
        <v>50410</v>
      </c>
      <c r="D254" s="383">
        <v>34784</v>
      </c>
      <c r="E254" s="73"/>
      <c r="F254" s="73"/>
      <c r="G254" s="74"/>
    </row>
    <row r="255" spans="1:7" ht="14" hidden="1" x14ac:dyDescent="0.2">
      <c r="A255" s="204">
        <v>42</v>
      </c>
      <c r="B255" s="62"/>
      <c r="C255" s="383">
        <v>50410</v>
      </c>
      <c r="D255" s="383">
        <v>34784</v>
      </c>
      <c r="E255" s="73"/>
      <c r="F255" s="73"/>
      <c r="G255" s="74"/>
    </row>
    <row r="256" spans="1:7" ht="14" hidden="1" x14ac:dyDescent="0.2">
      <c r="A256" s="204">
        <v>43</v>
      </c>
      <c r="B256" s="62"/>
      <c r="C256" s="383">
        <v>50410</v>
      </c>
      <c r="D256" s="383">
        <v>34784</v>
      </c>
      <c r="E256" s="73"/>
      <c r="F256" s="73"/>
      <c r="G256" s="74"/>
    </row>
    <row r="257" spans="1:7" ht="14" hidden="1" x14ac:dyDescent="0.2">
      <c r="A257" s="204">
        <v>44</v>
      </c>
      <c r="B257" s="62"/>
      <c r="C257" s="383">
        <v>50410</v>
      </c>
      <c r="D257" s="383">
        <v>34784</v>
      </c>
      <c r="E257" s="73"/>
      <c r="F257" s="73"/>
      <c r="G257" s="74"/>
    </row>
    <row r="258" spans="1:7" ht="14" hidden="1" x14ac:dyDescent="0.2">
      <c r="A258" s="204">
        <v>45</v>
      </c>
      <c r="B258" s="62"/>
      <c r="C258" s="383">
        <v>57750</v>
      </c>
      <c r="D258" s="383">
        <v>38936</v>
      </c>
      <c r="E258" s="73"/>
      <c r="F258" s="73"/>
      <c r="G258" s="74"/>
    </row>
    <row r="259" spans="1:7" ht="14" hidden="1" x14ac:dyDescent="0.2">
      <c r="A259" s="204">
        <v>46</v>
      </c>
      <c r="B259" s="62"/>
      <c r="C259" s="383">
        <v>57750</v>
      </c>
      <c r="D259" s="383">
        <v>38936</v>
      </c>
      <c r="E259" s="73"/>
      <c r="F259" s="73"/>
      <c r="G259" s="74"/>
    </row>
    <row r="260" spans="1:7" ht="14" hidden="1" x14ac:dyDescent="0.2">
      <c r="A260" s="204">
        <v>47</v>
      </c>
      <c r="B260" s="62"/>
      <c r="C260" s="383">
        <v>57750</v>
      </c>
      <c r="D260" s="383">
        <v>38936</v>
      </c>
      <c r="E260" s="73"/>
      <c r="F260" s="73"/>
      <c r="G260" s="74"/>
    </row>
    <row r="261" spans="1:7" ht="14" hidden="1" x14ac:dyDescent="0.2">
      <c r="A261" s="204">
        <v>48</v>
      </c>
      <c r="B261" s="62"/>
      <c r="C261" s="383">
        <v>57750</v>
      </c>
      <c r="D261" s="383">
        <v>38936</v>
      </c>
      <c r="E261" s="73"/>
      <c r="F261" s="73"/>
      <c r="G261" s="74"/>
    </row>
    <row r="262" spans="1:7" ht="14" hidden="1" x14ac:dyDescent="0.2">
      <c r="A262" s="204">
        <v>49</v>
      </c>
      <c r="B262" s="62"/>
      <c r="C262" s="383">
        <v>57750</v>
      </c>
      <c r="D262" s="383">
        <v>38936</v>
      </c>
      <c r="E262" s="73"/>
      <c r="F262" s="73"/>
      <c r="G262" s="74"/>
    </row>
    <row r="263" spans="1:7" ht="14" hidden="1" x14ac:dyDescent="0.2">
      <c r="A263" s="204">
        <v>50</v>
      </c>
      <c r="B263" s="62"/>
      <c r="C263" s="383">
        <v>62463</v>
      </c>
      <c r="D263" s="383">
        <v>43572</v>
      </c>
      <c r="E263" s="73"/>
      <c r="F263" s="73"/>
      <c r="G263" s="74"/>
    </row>
    <row r="264" spans="1:7" ht="14" hidden="1" x14ac:dyDescent="0.2">
      <c r="A264" s="204">
        <v>51</v>
      </c>
      <c r="B264" s="62"/>
      <c r="C264" s="383">
        <v>62463</v>
      </c>
      <c r="D264" s="383">
        <v>43572</v>
      </c>
      <c r="E264" s="73"/>
      <c r="F264" s="73"/>
      <c r="G264" s="74"/>
    </row>
    <row r="265" spans="1:7" ht="14" hidden="1" x14ac:dyDescent="0.2">
      <c r="A265" s="204">
        <v>52</v>
      </c>
      <c r="B265" s="62"/>
      <c r="C265" s="383">
        <v>62463</v>
      </c>
      <c r="D265" s="383">
        <v>43572</v>
      </c>
      <c r="E265" s="73"/>
      <c r="F265" s="73"/>
      <c r="G265" s="74"/>
    </row>
    <row r="266" spans="1:7" ht="14" hidden="1" x14ac:dyDescent="0.2">
      <c r="A266" s="204">
        <v>53</v>
      </c>
      <c r="B266" s="62"/>
      <c r="C266" s="383">
        <v>62463</v>
      </c>
      <c r="D266" s="383">
        <v>43572</v>
      </c>
      <c r="E266" s="73"/>
      <c r="F266" s="73"/>
      <c r="G266" s="74"/>
    </row>
    <row r="267" spans="1:7" ht="14" hidden="1" x14ac:dyDescent="0.2">
      <c r="A267" s="204">
        <v>54</v>
      </c>
      <c r="B267" s="65"/>
      <c r="C267" s="383">
        <v>62463</v>
      </c>
      <c r="D267" s="383">
        <v>43572</v>
      </c>
      <c r="E267" s="73"/>
      <c r="F267" s="73"/>
      <c r="G267" s="74"/>
    </row>
    <row r="268" spans="1:7" ht="14" hidden="1" x14ac:dyDescent="0.2">
      <c r="A268" s="204">
        <v>55</v>
      </c>
      <c r="B268" s="65"/>
      <c r="C268" s="383">
        <v>68605</v>
      </c>
      <c r="D268" s="383">
        <v>48671</v>
      </c>
      <c r="E268" s="73"/>
      <c r="F268" s="73"/>
      <c r="G268" s="74"/>
    </row>
    <row r="269" spans="1:7" ht="14" hidden="1" x14ac:dyDescent="0.2">
      <c r="A269" s="204">
        <v>56</v>
      </c>
      <c r="B269" s="65"/>
      <c r="C269" s="383">
        <v>68605</v>
      </c>
      <c r="D269" s="383">
        <v>48671</v>
      </c>
      <c r="E269" s="73"/>
      <c r="F269" s="73"/>
      <c r="G269" s="74"/>
    </row>
    <row r="270" spans="1:7" ht="14" hidden="1" x14ac:dyDescent="0.2">
      <c r="A270" s="204">
        <v>57</v>
      </c>
      <c r="B270" s="65"/>
      <c r="C270" s="383">
        <v>68605</v>
      </c>
      <c r="D270" s="383">
        <v>48671</v>
      </c>
      <c r="E270" s="73"/>
      <c r="F270" s="73"/>
      <c r="G270" s="74"/>
    </row>
    <row r="271" spans="1:7" ht="14" hidden="1" x14ac:dyDescent="0.2">
      <c r="A271" s="204">
        <v>58</v>
      </c>
      <c r="B271" s="65"/>
      <c r="C271" s="383">
        <v>68605</v>
      </c>
      <c r="D271" s="383">
        <v>48671</v>
      </c>
      <c r="E271" s="73"/>
      <c r="F271" s="73"/>
      <c r="G271" s="74"/>
    </row>
    <row r="272" spans="1:7" ht="14" hidden="1" x14ac:dyDescent="0.2">
      <c r="A272" s="204">
        <v>59</v>
      </c>
      <c r="B272" s="65"/>
      <c r="C272" s="383">
        <v>68605</v>
      </c>
      <c r="D272" s="383">
        <v>48671</v>
      </c>
      <c r="E272" s="73"/>
      <c r="F272" s="73"/>
      <c r="G272" s="74"/>
    </row>
    <row r="273" spans="1:7" ht="14" hidden="1" x14ac:dyDescent="0.2">
      <c r="A273" s="204">
        <v>60</v>
      </c>
      <c r="B273" s="65"/>
      <c r="C273" s="383">
        <v>79269</v>
      </c>
      <c r="D273" s="383">
        <v>52050</v>
      </c>
      <c r="E273" s="73"/>
      <c r="F273" s="73"/>
      <c r="G273" s="74"/>
    </row>
    <row r="274" spans="1:7" ht="14" hidden="1" x14ac:dyDescent="0.2">
      <c r="A274" s="204">
        <v>61</v>
      </c>
      <c r="B274" s="65"/>
      <c r="C274" s="383">
        <v>85829</v>
      </c>
      <c r="D274" s="383">
        <v>57922</v>
      </c>
      <c r="E274" s="73"/>
      <c r="F274" s="73"/>
      <c r="G274" s="74"/>
    </row>
    <row r="275" spans="1:7" ht="14" hidden="1" x14ac:dyDescent="0.2">
      <c r="A275" s="204">
        <v>62</v>
      </c>
      <c r="B275" s="65"/>
      <c r="C275" s="383">
        <v>88857</v>
      </c>
      <c r="D275" s="383">
        <v>64248</v>
      </c>
      <c r="E275" s="73"/>
      <c r="F275" s="73"/>
      <c r="G275" s="74"/>
    </row>
    <row r="276" spans="1:7" ht="14" hidden="1" x14ac:dyDescent="0.2">
      <c r="A276" s="204">
        <v>63</v>
      </c>
      <c r="B276" s="65"/>
      <c r="C276" s="383">
        <v>92595</v>
      </c>
      <c r="D276" s="383">
        <v>71038</v>
      </c>
      <c r="E276" s="73"/>
      <c r="F276" s="73"/>
      <c r="G276" s="74"/>
    </row>
    <row r="277" spans="1:7" ht="14" hidden="1" x14ac:dyDescent="0.2">
      <c r="A277" s="204">
        <v>64</v>
      </c>
      <c r="B277" s="65"/>
      <c r="C277" s="384">
        <v>98007</v>
      </c>
      <c r="D277" s="384">
        <v>78295</v>
      </c>
      <c r="E277" s="73"/>
      <c r="F277" s="73"/>
      <c r="G277" s="74"/>
    </row>
    <row r="278" spans="1:7" ht="14" hidden="1" x14ac:dyDescent="0.2">
      <c r="A278" s="204">
        <v>65</v>
      </c>
      <c r="B278" s="65"/>
      <c r="C278" s="384">
        <v>106060</v>
      </c>
      <c r="D278" s="384">
        <v>86003</v>
      </c>
      <c r="E278" s="73"/>
      <c r="F278" s="73"/>
      <c r="G278" s="74"/>
    </row>
    <row r="279" spans="1:7" ht="14" hidden="1" x14ac:dyDescent="0.2">
      <c r="A279" s="204">
        <v>66</v>
      </c>
      <c r="B279" s="65"/>
      <c r="C279" s="384">
        <v>117553</v>
      </c>
      <c r="D279" s="384">
        <v>94155</v>
      </c>
      <c r="E279" s="73"/>
      <c r="F279" s="73"/>
      <c r="G279" s="74"/>
    </row>
    <row r="280" spans="1:7" ht="14" hidden="1" x14ac:dyDescent="0.2">
      <c r="A280" s="204">
        <v>67</v>
      </c>
      <c r="B280" s="65"/>
      <c r="C280" s="384">
        <v>131841</v>
      </c>
      <c r="D280" s="384">
        <v>100835</v>
      </c>
      <c r="E280" s="73"/>
      <c r="F280" s="73"/>
      <c r="G280" s="74"/>
    </row>
    <row r="281" spans="1:7" ht="14" hidden="1" x14ac:dyDescent="0.2">
      <c r="A281" s="204">
        <v>68</v>
      </c>
      <c r="B281" s="65"/>
      <c r="C281" s="384">
        <v>147728</v>
      </c>
      <c r="D281" s="384">
        <v>108048</v>
      </c>
      <c r="E281" s="73"/>
      <c r="F281" s="73"/>
      <c r="G281" s="74"/>
    </row>
    <row r="282" spans="1:7" ht="14" hidden="1" x14ac:dyDescent="0.2">
      <c r="A282" s="204">
        <v>69</v>
      </c>
      <c r="B282" s="65"/>
      <c r="C282" s="384">
        <v>164013</v>
      </c>
      <c r="D282" s="384">
        <v>115395</v>
      </c>
      <c r="E282" s="73"/>
      <c r="F282" s="73"/>
      <c r="G282" s="74"/>
    </row>
    <row r="283" spans="1:7" ht="14" hidden="1" x14ac:dyDescent="0.2">
      <c r="A283" s="204">
        <v>70</v>
      </c>
      <c r="B283" s="65"/>
      <c r="C283" s="384">
        <v>179499</v>
      </c>
      <c r="D283" s="384">
        <v>122476</v>
      </c>
      <c r="E283" s="73"/>
      <c r="F283" s="73"/>
      <c r="G283" s="74"/>
    </row>
    <row r="284" spans="1:7" ht="14" hidden="1" x14ac:dyDescent="0.2">
      <c r="A284" s="204">
        <v>71</v>
      </c>
      <c r="B284" s="65"/>
      <c r="C284" s="384">
        <v>194188</v>
      </c>
      <c r="D284" s="384">
        <v>129288</v>
      </c>
      <c r="E284" s="73"/>
      <c r="F284" s="73"/>
      <c r="G284" s="74"/>
    </row>
    <row r="285" spans="1:7" ht="14" hidden="1" x14ac:dyDescent="0.2">
      <c r="A285" s="204">
        <v>72</v>
      </c>
      <c r="B285" s="65"/>
      <c r="C285" s="384">
        <v>208875</v>
      </c>
      <c r="D285" s="384">
        <v>136102</v>
      </c>
      <c r="E285" s="73"/>
      <c r="F285" s="73"/>
      <c r="G285" s="74"/>
    </row>
    <row r="286" spans="1:7" ht="14" hidden="1" x14ac:dyDescent="0.2">
      <c r="A286" s="204">
        <v>73</v>
      </c>
      <c r="B286" s="65"/>
      <c r="C286" s="384">
        <v>223563</v>
      </c>
      <c r="D286" s="384">
        <v>142916</v>
      </c>
      <c r="E286" s="73"/>
      <c r="F286" s="73"/>
      <c r="G286" s="74"/>
    </row>
    <row r="287" spans="1:7" ht="14" hidden="1" x14ac:dyDescent="0.2">
      <c r="A287" s="204">
        <v>74</v>
      </c>
      <c r="B287" s="65"/>
      <c r="C287" s="384">
        <v>238251</v>
      </c>
      <c r="D287" s="384">
        <v>149730</v>
      </c>
      <c r="E287" s="73"/>
      <c r="F287" s="73"/>
      <c r="G287" s="74"/>
    </row>
    <row r="288" spans="1:7" ht="14" hidden="1" x14ac:dyDescent="0.2">
      <c r="A288" s="204">
        <v>75</v>
      </c>
      <c r="B288" s="65"/>
      <c r="C288" s="384">
        <v>252854</v>
      </c>
      <c r="D288" s="384">
        <v>156457</v>
      </c>
      <c r="E288" s="73"/>
      <c r="F288" s="73"/>
      <c r="G288" s="74"/>
    </row>
    <row r="289" spans="1:7" ht="14" hidden="1" x14ac:dyDescent="0.2">
      <c r="A289" s="204">
        <v>76</v>
      </c>
      <c r="B289" s="65"/>
      <c r="C289" s="384">
        <v>252854</v>
      </c>
      <c r="D289" s="384">
        <v>156457</v>
      </c>
      <c r="E289" s="73"/>
      <c r="F289" s="73"/>
      <c r="G289" s="74"/>
    </row>
    <row r="290" spans="1:7" ht="14" hidden="1" x14ac:dyDescent="0.2">
      <c r="A290" s="204">
        <v>77</v>
      </c>
      <c r="B290" s="65"/>
      <c r="C290" s="384">
        <v>252854</v>
      </c>
      <c r="D290" s="384">
        <v>156457</v>
      </c>
      <c r="E290" s="73"/>
      <c r="F290" s="73"/>
      <c r="G290" s="74"/>
    </row>
    <row r="291" spans="1:7" ht="14" hidden="1" x14ac:dyDescent="0.2">
      <c r="A291" s="204">
        <v>78</v>
      </c>
      <c r="B291" s="65"/>
      <c r="C291" s="384">
        <v>252854</v>
      </c>
      <c r="D291" s="384">
        <v>156457</v>
      </c>
      <c r="E291" s="73"/>
      <c r="F291" s="73"/>
      <c r="G291" s="74"/>
    </row>
    <row r="292" spans="1:7" ht="14" hidden="1" x14ac:dyDescent="0.2">
      <c r="A292" s="204">
        <v>79</v>
      </c>
      <c r="B292" s="65"/>
      <c r="C292" s="384">
        <v>252854</v>
      </c>
      <c r="D292" s="384">
        <v>156457</v>
      </c>
      <c r="E292" s="73"/>
      <c r="F292" s="73"/>
      <c r="G292" s="74"/>
    </row>
    <row r="293" spans="1:7" ht="14" hidden="1" x14ac:dyDescent="0.2">
      <c r="A293" s="204">
        <v>80</v>
      </c>
      <c r="B293" s="65"/>
      <c r="C293" s="384">
        <v>252854</v>
      </c>
      <c r="D293" s="384">
        <v>156457</v>
      </c>
      <c r="E293" s="73"/>
      <c r="F293" s="73"/>
      <c r="G293" s="74"/>
    </row>
    <row r="294" spans="1:7" ht="14" hidden="1" x14ac:dyDescent="0.2">
      <c r="A294" s="204">
        <v>81</v>
      </c>
      <c r="B294" s="65"/>
      <c r="C294" s="384">
        <v>252854</v>
      </c>
      <c r="D294" s="384">
        <v>156457</v>
      </c>
      <c r="E294" s="73"/>
      <c r="F294" s="73"/>
      <c r="G294" s="74"/>
    </row>
    <row r="295" spans="1:7" ht="14" hidden="1" x14ac:dyDescent="0.2">
      <c r="A295" s="204">
        <v>82</v>
      </c>
      <c r="B295" s="65"/>
      <c r="C295" s="384">
        <v>252854</v>
      </c>
      <c r="D295" s="384">
        <v>156457</v>
      </c>
      <c r="E295" s="73"/>
      <c r="F295" s="73"/>
      <c r="G295" s="74"/>
    </row>
    <row r="296" spans="1:7" ht="14" hidden="1" x14ac:dyDescent="0.2">
      <c r="A296" s="204">
        <v>83</v>
      </c>
      <c r="B296" s="65"/>
      <c r="C296" s="384">
        <v>252854</v>
      </c>
      <c r="D296" s="384">
        <v>156457</v>
      </c>
      <c r="E296" s="73"/>
      <c r="F296" s="73"/>
      <c r="G296" s="74"/>
    </row>
    <row r="297" spans="1:7" s="69" customFormat="1" ht="14" hidden="1" x14ac:dyDescent="0.2">
      <c r="A297" s="206">
        <v>84</v>
      </c>
      <c r="B297" s="67" t="s">
        <v>132</v>
      </c>
      <c r="C297" s="384">
        <v>252854</v>
      </c>
      <c r="D297" s="384">
        <v>156457</v>
      </c>
      <c r="E297" s="75"/>
      <c r="F297" s="75"/>
      <c r="G297" s="76"/>
    </row>
    <row r="298" spans="1:7" ht="14" hidden="1" x14ac:dyDescent="0.2">
      <c r="A298" s="204">
        <v>1</v>
      </c>
      <c r="B298" s="65" t="s">
        <v>133</v>
      </c>
      <c r="C298" s="383">
        <v>11805</v>
      </c>
      <c r="D298" s="383">
        <v>8807</v>
      </c>
      <c r="E298" s="73"/>
      <c r="F298" s="73"/>
      <c r="G298" s="74"/>
    </row>
    <row r="299" spans="1:7" ht="14" hidden="1" x14ac:dyDescent="0.2">
      <c r="A299" s="204">
        <v>2</v>
      </c>
      <c r="B299" s="65" t="s">
        <v>134</v>
      </c>
      <c r="C299" s="383">
        <v>22768</v>
      </c>
      <c r="D299" s="383">
        <v>16570</v>
      </c>
      <c r="E299" s="73"/>
      <c r="F299" s="73"/>
      <c r="G299" s="74"/>
    </row>
    <row r="300" spans="1:7" ht="14" hidden="1" x14ac:dyDescent="0.2">
      <c r="A300" s="206">
        <v>3</v>
      </c>
      <c r="B300" s="67" t="s">
        <v>135</v>
      </c>
      <c r="C300" s="383">
        <v>33530</v>
      </c>
      <c r="D300" s="383">
        <v>23394</v>
      </c>
      <c r="E300" s="75"/>
      <c r="F300" s="75"/>
      <c r="G300" s="76"/>
    </row>
  </sheetData>
  <sheetProtection algorithmName="SHA-512" hashValue="91E0KXCwriegTveZJyDrDrvlr+4aAnDsWhnH97g3drUzheRJkwssnJQbNw462H0T/5W8TJjmabSJwiVcmxLAbw==" saltValue="DpvuUWarlEP6r5nxHJQ/aA==" spinCount="100000" sheet="1" selectLockedCells="1"/>
  <mergeCells count="16">
    <mergeCell ref="A2:G2"/>
    <mergeCell ref="A3:G3"/>
    <mergeCell ref="C4:G4"/>
    <mergeCell ref="C79:G79"/>
    <mergeCell ref="A80:B80"/>
    <mergeCell ref="A152:G152"/>
    <mergeCell ref="A153:G153"/>
    <mergeCell ref="A5:B5"/>
    <mergeCell ref="A77:G77"/>
    <mergeCell ref="A78:G78"/>
    <mergeCell ref="C229:G229"/>
    <mergeCell ref="A230:B230"/>
    <mergeCell ref="C154:G154"/>
    <mergeCell ref="A155:B155"/>
    <mergeCell ref="A227:G227"/>
    <mergeCell ref="A228:G228"/>
  </mergeCells>
  <conditionalFormatting sqref="C4:G4 A1:G3 H1:XFD75 C79:G79 H79:XFD150 C154:G154 H154:XFD225 C229:G229 H229:XFD300 A301:XFD1048576 A76:XFD78 A151:XFD153 A226:XFD228 A5:G75 A80:G150 A155:G225 A230:G300">
    <cfRule type="containsText" dxfId="1" priority="13" operator="containsText" text="TRUE">
      <formula>NOT(ISERROR(SEARCH("TRUE",A1)))</formula>
    </cfRule>
    <cfRule type="containsText" dxfId="0" priority="14" operator="containsText" text="FALSE">
      <formula>NOT(ISERROR(SEARCH("FALSE",A1)))</formula>
    </cfRule>
  </conditionalFormatting>
  <pageMargins left="0.74803149606299213" right="0.74803149606299213" top="0.98425196850393704" bottom="0.98425196850393704" header="0.51181102362204722" footer="0.51181102362204722"/>
  <pageSetup paperSize="9" orientation="landscape" horizontalDpi="300" verticalDpi="300"/>
  <headerFooter alignWithMargins="0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_ip_UnifiedCompliancePolicyUIAction xmlns="http://schemas.microsoft.com/sharepoint/v3" xsi:nil="true"/>
    <TaxCatchAll xmlns="381f09aa-3113-45b9-9ec4-6093462dd66a" xsi:nil="true"/>
    <IconOverlay xmlns="http://schemas.microsoft.com/sharepoint/v4" xsi:nil="true"/>
    <n9e9a5b88fe9414d961e94280bc86ad1 xmlns="764ca372-02f0-45bc-a760-1a64a5dcbfcd">
      <Terms xmlns="http://schemas.microsoft.com/office/infopath/2007/PartnerControls"/>
    </n9e9a5b88fe9414d961e94280bc86ad1>
    <lcf76f155ced4ddcb4097134ff3c332f xmlns="764ca372-02f0-45bc-a760-1a64a5dcbfcd">
      <Terms xmlns="http://schemas.microsoft.com/office/infopath/2007/PartnerControls"/>
    </lcf76f155ced4ddcb4097134ff3c332f>
    <_ip_UnifiedCompliancePolicyProperties xmlns="http://schemas.microsoft.com/sharepoint/v3" xsi:nil="true"/>
  </documentManagement>
</p:properti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4C491C9DF5F88749AAAF3C73DE62FAB2" ma:contentTypeVersion="24" ma:contentTypeDescription="Create a new document." ma:contentTypeScope="" ma:versionID="6cf667c7f3d6fe251a5f535548527115">
  <xsd:schema xmlns:xsd="http://www.w3.org/2001/XMLSchema" xmlns:xs="http://www.w3.org/2001/XMLSchema" xmlns:p="http://schemas.microsoft.com/office/2006/metadata/properties" xmlns:ns1="http://schemas.microsoft.com/sharepoint/v3" xmlns:ns2="764ca372-02f0-45bc-a760-1a64a5dcbfcd" xmlns:ns3="381f09aa-3113-45b9-9ec4-6093462dd66a" xmlns:ns4="http://schemas.microsoft.com/sharepoint/v4" targetNamespace="http://schemas.microsoft.com/office/2006/metadata/properties" ma:root="true" ma:fieldsID="d48a80c550c9d6210ad8aa341d419ec0" ns1:_="" ns2:_="" ns3:_="" ns4:_="">
    <xsd:import namespace="http://schemas.microsoft.com/sharepoint/v3"/>
    <xsd:import namespace="764ca372-02f0-45bc-a760-1a64a5dcbfcd"/>
    <xsd:import namespace="381f09aa-3113-45b9-9ec4-6093462dd66a"/>
    <xsd:import namespace="http://schemas.microsoft.com/sharepoint/v4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DateTaken" minOccurs="0"/>
                <xsd:element ref="ns2:MediaServiceAutoTags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ServiceAutoKeyPoints" minOccurs="0"/>
                <xsd:element ref="ns2:MediaServiceKeyPoints" minOccurs="0"/>
                <xsd:element ref="ns2:MediaServiceLocation" minOccurs="0"/>
                <xsd:element ref="ns2:n9e9a5b88fe9414d961e94280bc86ad1" minOccurs="0"/>
                <xsd:element ref="ns3:TaxCatchAll" minOccurs="0"/>
                <xsd:element ref="ns1:_ip_UnifiedCompliancePolicyProperties" minOccurs="0"/>
                <xsd:element ref="ns1:_ip_UnifiedCompliancePolicyUIAction" minOccurs="0"/>
                <xsd:element ref="ns3:SharedWithUsers" minOccurs="0"/>
                <xsd:element ref="ns3:SharedWithDetails" minOccurs="0"/>
                <xsd:element ref="ns2:MediaLengthInSeconds" minOccurs="0"/>
                <xsd:element ref="ns4:IconOverlay" minOccurs="0"/>
                <xsd:element ref="ns2:lcf76f155ced4ddcb4097134ff3c332f" minOccurs="0"/>
                <xsd:element ref="ns2:MediaServiceObjectDetectorVersions" minOccurs="0"/>
                <xsd:element ref="ns2:MediaServiceSearchProperties" minOccurs="0"/>
                <xsd:element ref="ns2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http://schemas.microsoft.com/sharepoint/v3" elementFormDefault="qualified">
    <xsd:import namespace="http://schemas.microsoft.com/office/2006/documentManagement/types"/>
    <xsd:import namespace="http://schemas.microsoft.com/office/infopath/2007/PartnerControls"/>
    <xsd:element name="_ip_UnifiedCompliancePolicyProperties" ma:index="21" nillable="true" ma:displayName="Unified Compliance Policy Properties" ma:hidden="true" ma:internalName="_ip_UnifiedCompliancePolicyProperties">
      <xsd:simpleType>
        <xsd:restriction base="dms:Note"/>
      </xsd:simpleType>
    </xsd:element>
    <xsd:element name="_ip_UnifiedCompliancePolicyUIAction" ma:index="22" nillable="true" ma:displayName="Unified Compliance Policy UI Action" ma:hidden="true" ma:internalName="_ip_UnifiedCompliancePolicyUIAction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764ca372-02f0-45bc-a760-1a64a5dcbfcd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DateTaken" ma:index="10" nillable="true" ma:displayName="MediaServiceDateTaken" ma:hidden="true" ma:internalName="MediaServiceDateTaken" ma:readOnly="true">
      <xsd:simpleType>
        <xsd:restriction base="dms:Text"/>
      </xsd:simpleType>
    </xsd:element>
    <xsd:element name="MediaServiceAutoTags" ma:index="11" nillable="true" ma:displayName="Tags" ma:internalName="MediaServiceAutoTags" ma:readOnly="true">
      <xsd:simpleType>
        <xsd:restriction base="dms:Text"/>
      </xsd:simpleType>
    </xsd:element>
    <xsd:element name="MediaServiceOCR" ma:index="12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AutoKeyPoints" ma:index="15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16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  <xsd:element name="MediaServiceLocation" ma:index="17" nillable="true" ma:displayName="Location" ma:internalName="MediaServiceLocation" ma:readOnly="true">
      <xsd:simpleType>
        <xsd:restriction base="dms:Text"/>
      </xsd:simpleType>
    </xsd:element>
    <xsd:element name="n9e9a5b88fe9414d961e94280bc86ad1" ma:index="19" nillable="true" ma:taxonomy="true" ma:internalName="n9e9a5b88fe9414d961e94280bc86ad1" ma:taxonomyFieldName="Document_x0020_Type" ma:displayName="Document Type" ma:indexed="true" ma:default="" ma:fieldId="{79e9a5b8-8fe9-414d-961e-94280bc86ad1}" ma:sspId="f3ac67fd-14c1-4ba7-bedb-b0c1d219f51c" ma:termSetId="d1849e82-87a7-4b0a-8266-aa9a34b6587b" ma:anchorId="00000000-0000-0000-0000-000000000000" ma:open="false" ma:isKeyword="false">
      <xsd:complexType>
        <xsd:sequence>
          <xsd:element ref="pc:Terms" minOccurs="0" maxOccurs="1"/>
        </xsd:sequence>
      </xsd:complexType>
    </xsd:element>
    <xsd:element name="MediaLengthInSeconds" ma:index="25" nillable="true" ma:displayName="Length (seconds)" ma:internalName="MediaLengthInSeconds" ma:readOnly="true">
      <xsd:simpleType>
        <xsd:restriction base="dms:Unknown"/>
      </xsd:simpleType>
    </xsd:element>
    <xsd:element name="lcf76f155ced4ddcb4097134ff3c332f" ma:index="28" nillable="true" ma:taxonomy="true" ma:internalName="lcf76f155ced4ddcb4097134ff3c332f" ma:taxonomyFieldName="MediaServiceImageTags" ma:displayName="Image Tags" ma:readOnly="false" ma:fieldId="{5cf76f15-5ced-4ddc-b409-7134ff3c332f}" ma:taxonomyMulti="true" ma:sspId="f3ac67fd-14c1-4ba7-bedb-b0c1d219f51c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bjectDetectorVersions" ma:index="29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ServiceSearchProperties" ma:index="3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BillingMetadata" ma:index="31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381f09aa-3113-45b9-9ec4-6093462dd66a" elementFormDefault="qualified">
    <xsd:import namespace="http://schemas.microsoft.com/office/2006/documentManagement/types"/>
    <xsd:import namespace="http://schemas.microsoft.com/office/infopath/2007/PartnerControls"/>
    <xsd:element name="TaxCatchAll" ma:index="20" nillable="true" ma:displayName="Taxonomy Catch All Column" ma:hidden="true" ma:list="{f417fd11-6a88-46cf-a0cf-986479acd64a}" ma:internalName="TaxCatchAll" ma:showField="CatchAllData" ma:web="381f09aa-3113-45b9-9ec4-6093462dd66a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  <xsd:element name="SharedWithUsers" ma:index="23" nillable="true" ma:displayName="Shared With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24" nillable="true" ma:displayName="Shared With Details" ma:internalName="SharedWithDetails" ma:readOnly="true">
      <xsd:simpleType>
        <xsd:restriction base="dms:Note">
          <xsd:maxLength value="255"/>
        </xsd:restriction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http://schemas.microsoft.com/sharepoint/v4" elementFormDefault="qualified">
    <xsd:import namespace="http://schemas.microsoft.com/office/2006/documentManagement/types"/>
    <xsd:import namespace="http://schemas.microsoft.com/office/infopath/2007/PartnerControls"/>
    <xsd:element name="IconOverlay" ma:index="26" nillable="true" ma:displayName="IconOverlay" ma:hidden="true" ma:internalName="IconOverlay">
      <xsd:simpleType>
        <xsd:restriction base="dms:Text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BEC7CE59-33FF-479E-B47B-0E2CC6385EFC}">
  <ds:schemaRefs>
    <ds:schemaRef ds:uri="http://schemas.microsoft.com/office/2006/metadata/properties"/>
    <ds:schemaRef ds:uri="http://schemas.microsoft.com/office/infopath/2007/PartnerControls"/>
    <ds:schemaRef ds:uri="http://schemas.microsoft.com/sharepoint/v3"/>
    <ds:schemaRef ds:uri="381f09aa-3113-45b9-9ec4-6093462dd66a"/>
    <ds:schemaRef ds:uri="http://schemas.microsoft.com/sharepoint/v4"/>
    <ds:schemaRef ds:uri="764ca372-02f0-45bc-a760-1a64a5dcbfcd"/>
  </ds:schemaRefs>
</ds:datastoreItem>
</file>

<file path=customXml/itemProps2.xml><?xml version="1.0" encoding="utf-8"?>
<ds:datastoreItem xmlns:ds="http://schemas.openxmlformats.org/officeDocument/2006/customXml" ds:itemID="{A891BB77-AB47-4388-84DF-91B288C97D57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http://schemas.microsoft.com/sharepoint/v3"/>
    <ds:schemaRef ds:uri="764ca372-02f0-45bc-a760-1a64a5dcbfcd"/>
    <ds:schemaRef ds:uri="381f09aa-3113-45b9-9ec4-6093462dd66a"/>
    <ds:schemaRef ds:uri="http://schemas.microsoft.com/sharepoint/v4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E45D7A55-143D-49E6-86BD-A1EDBD3022CA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4" baseType="variant">
      <vt:variant>
        <vt:lpstr>Worksheets</vt:lpstr>
      </vt:variant>
      <vt:variant>
        <vt:i4>8</vt:i4>
      </vt:variant>
      <vt:variant>
        <vt:lpstr>Named Ranges</vt:lpstr>
      </vt:variant>
      <vt:variant>
        <vt:i4>5</vt:i4>
      </vt:variant>
    </vt:vector>
  </HeadingPairs>
  <TitlesOfParts>
    <vt:vector size="13" baseType="lpstr">
      <vt:lpstr>INGRESO DE DATOS</vt:lpstr>
      <vt:lpstr>Global Ultimate</vt:lpstr>
      <vt:lpstr>Global Elite</vt:lpstr>
      <vt:lpstr>Global Premier</vt:lpstr>
      <vt:lpstr>Global Select</vt:lpstr>
      <vt:lpstr>Resumen Tarifas</vt:lpstr>
      <vt:lpstr>Tablas Guyanas y Santa Elena</vt:lpstr>
      <vt:lpstr>Tablas Resto de Ecuador</vt:lpstr>
      <vt:lpstr>'Global Elite'!Print_Area</vt:lpstr>
      <vt:lpstr>'Global Premier'!Print_Area</vt:lpstr>
      <vt:lpstr>'Global Select'!Print_Area</vt:lpstr>
      <vt:lpstr>'Global Ultimate'!Print_Area</vt:lpstr>
      <vt:lpstr>'Resumen Tarifas'!Print_Area</vt:lpstr>
    </vt:vector>
  </TitlesOfParts>
  <Manager/>
  <Company>Bupa</Company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Freddy Galarza</dc:creator>
  <cp:keywords/>
  <dc:description/>
  <cp:lastModifiedBy>Luis E. Pacheco-Figueroa</cp:lastModifiedBy>
  <cp:revision/>
  <dcterms:created xsi:type="dcterms:W3CDTF">2005-02-05T20:47:31Z</dcterms:created>
  <dcterms:modified xsi:type="dcterms:W3CDTF">2026-08-07T13:32:03Z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93e25554-eeb6-41c4-9f5c-5947e7b79532_Enabled">
    <vt:lpwstr>true</vt:lpwstr>
  </property>
  <property fmtid="{D5CDD505-2E9C-101B-9397-08002B2CF9AE}" pid="3" name="MSIP_Label_93e25554-eeb6-41c4-9f5c-5947e7b79532_SetDate">
    <vt:lpwstr>2023-07-31T13:54:52Z</vt:lpwstr>
  </property>
  <property fmtid="{D5CDD505-2E9C-101B-9397-08002B2CF9AE}" pid="4" name="MSIP_Label_93e25554-eeb6-41c4-9f5c-5947e7b79532_Method">
    <vt:lpwstr>Standard</vt:lpwstr>
  </property>
  <property fmtid="{D5CDD505-2E9C-101B-9397-08002B2CF9AE}" pid="5" name="MSIP_Label_93e25554-eeb6-41c4-9f5c-5947e7b79532_Name">
    <vt:lpwstr>Business Use only</vt:lpwstr>
  </property>
  <property fmtid="{D5CDD505-2E9C-101B-9397-08002B2CF9AE}" pid="6" name="MSIP_Label_93e25554-eeb6-41c4-9f5c-5947e7b79532_SiteId">
    <vt:lpwstr>a9064290-f391-4cdc-b08e-74f033af2461</vt:lpwstr>
  </property>
  <property fmtid="{D5CDD505-2E9C-101B-9397-08002B2CF9AE}" pid="7" name="MSIP_Label_93e25554-eeb6-41c4-9f5c-5947e7b79532_ActionId">
    <vt:lpwstr>8af6c73e-843e-454c-acd3-e8f0c4cd21ec</vt:lpwstr>
  </property>
  <property fmtid="{D5CDD505-2E9C-101B-9397-08002B2CF9AE}" pid="8" name="MSIP_Label_93e25554-eeb6-41c4-9f5c-5947e7b79532_ContentBits">
    <vt:lpwstr>0</vt:lpwstr>
  </property>
  <property fmtid="{D5CDD505-2E9C-101B-9397-08002B2CF9AE}" pid="9" name="ContentTypeId">
    <vt:lpwstr>0x0101004C491C9DF5F88749AAAF3C73DE62FAB2</vt:lpwstr>
  </property>
  <property fmtid="{D5CDD505-2E9C-101B-9397-08002B2CF9AE}" pid="10" name="Document_x0020_Type">
    <vt:lpwstr/>
  </property>
  <property fmtid="{D5CDD505-2E9C-101B-9397-08002B2CF9AE}" pid="11" name="MediaServiceImageTags">
    <vt:lpwstr/>
  </property>
  <property fmtid="{D5CDD505-2E9C-101B-9397-08002B2CF9AE}" pid="12" name="Document Type">
    <vt:lpwstr/>
  </property>
</Properties>
</file>